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00" activeTab="0"/>
  </bookViews>
  <sheets>
    <sheet name="Προυπολογισμός" sheetId="1" r:id="rId1"/>
    <sheet name="ΣΥΝΟΠΤΙΚΗ Προμέτρηση" sheetId="2" r:id="rId2"/>
    <sheet name="Αναλυτική Προμέτρηση" sheetId="3" r:id="rId3"/>
    <sheet name="Αναλυτική Προμέτρηση (όλα)" sheetId="4" r:id="rId4"/>
    <sheet name="Πίνακας μεταφορών" sheetId="5" r:id="rId5"/>
  </sheets>
  <definedNames>
    <definedName name="_xlnm.Print_Area" localSheetId="2">'Αναλυτική Προμέτρηση'!$A$1:$R$30</definedName>
    <definedName name="_xlnm.Print_Area" localSheetId="3">'Αναλυτική Προμέτρηση (όλα)'!$A$1:$S$30</definedName>
    <definedName name="_xlnm.Print_Area" localSheetId="1">'ΣΥΝΟΠΤΙΚΗ Προμέτρηση'!$A$1:$F$30</definedName>
    <definedName name="_xlnm.Print_Titles" localSheetId="2">'Αναλυτική Προμέτρηση'!$10:$10</definedName>
    <definedName name="_xlnm.Print_Titles" localSheetId="3">'Αναλυτική Προμέτρηση (όλα)'!$10:$10</definedName>
    <definedName name="_xlnm.Print_Titles" localSheetId="0">'Προυπολογισμός'!$10:$11</definedName>
    <definedName name="_xlnm.Print_Titles" localSheetId="1">'ΣΥΝΟΠΤΙΚΗ Προμέτρηση'!$9:$9</definedName>
  </definedNames>
  <calcPr fullCalcOnLoad="1"/>
</workbook>
</file>

<file path=xl/sharedStrings.xml><?xml version="1.0" encoding="utf-8"?>
<sst xmlns="http://schemas.openxmlformats.org/spreadsheetml/2006/main" count="286" uniqueCount="119">
  <si>
    <t>ΔΑΠΑΝΗ ΤΩΝ ΕΡΓΑΣΙΩΝ</t>
  </si>
  <si>
    <t>ΑΠΡΟΒΛΕΠΤΑ</t>
  </si>
  <si>
    <t>ΑΞΙΑ ΕΡΓΟΥ ΚΑΤΆ ΤΗ ΠΡΟΣΦΟΡΑ</t>
  </si>
  <si>
    <t>ΦΟΡΟΣ ΠΡΟΣΘΕΤΕΜΕΝΗΣ ΑΞΙΑΣ (Φ.Π.Α.)</t>
  </si>
  <si>
    <t>ΣΥΝΟΛΙΚΗ ΑΞΙΑ ΤΟΥ ΕΡΓΟΥ ΚΑΤΆ ΤΗ ΠΡΟΣΦΟΡΑ</t>
  </si>
  <si>
    <t>ΠΡΟΫΠΟΛΟΓΙΣΜΟΣ</t>
  </si>
  <si>
    <t>Α/Α</t>
  </si>
  <si>
    <t>Αριθμός Τιμολογίου</t>
  </si>
  <si>
    <t>Κωδικός Αναθ/σης</t>
  </si>
  <si>
    <t>Μονάδα</t>
  </si>
  <si>
    <t>Ποσότητα</t>
  </si>
  <si>
    <t>Είδος εργασίας</t>
  </si>
  <si>
    <t>Ο Συντάκτης</t>
  </si>
  <si>
    <t>ΕΛΛΗΝΙΚΗ ΔΗΜΟΚΡΑΤΙΑ</t>
  </si>
  <si>
    <t>ΔΗΜΟΣ: ΑΝΩ ΚΑΛΑΜΑ</t>
  </si>
  <si>
    <t>μ³</t>
  </si>
  <si>
    <t>Αρ. Τιμ.</t>
  </si>
  <si>
    <t>Άρθρο Αναθεώρησης</t>
  </si>
  <si>
    <t>Μον. Μετ.</t>
  </si>
  <si>
    <t>Τιμή Μονάδος</t>
  </si>
  <si>
    <t>Δαπάνες</t>
  </si>
  <si>
    <t>Μερική</t>
  </si>
  <si>
    <t>Ολική</t>
  </si>
  <si>
    <t>ΑΘΡΟΙΣΜΑ ΔΑΠΑΝΩΝ ΟΜΑΔΑΣ 1</t>
  </si>
  <si>
    <t>ΣΥΝΟΠΤΙΚΗ ΠΡΟΜΕΤΡΗΣΗ</t>
  </si>
  <si>
    <t>ΑΝΑΘΕΩΡΗΣΗ</t>
  </si>
  <si>
    <t>ΑΘΡΟΙΣΜΑ ΔΑΠΑΝΩΝ ΟΜΑΔΑΣ 2</t>
  </si>
  <si>
    <t xml:space="preserve"> ΕΡΓΟ: </t>
  </si>
  <si>
    <t>Χρήστος Στάμος</t>
  </si>
  <si>
    <t>Πολιτικός Μηχανικός</t>
  </si>
  <si>
    <t>ΑΝΑΛΥΤΙΚΗ ΠΡΟΜΕΤΡΗΣΗ</t>
  </si>
  <si>
    <t>Ποσότητες</t>
  </si>
  <si>
    <t>Σύνολο</t>
  </si>
  <si>
    <t>ΓΕ &amp; ΟΕ</t>
  </si>
  <si>
    <t>ΟΜΑΔΑ Γ:  ΟΔΟΣΤΡΩΣΙΑ</t>
  </si>
  <si>
    <t>Γ-2.1</t>
  </si>
  <si>
    <t>Βάση μεταβλητού πάχους (Π.Τ.Π. Ο-155)</t>
  </si>
  <si>
    <t>ΟΔΟ-3211.Β</t>
  </si>
  <si>
    <t>Γ-6</t>
  </si>
  <si>
    <t>ΟΔΟ-3231</t>
  </si>
  <si>
    <t>μ²</t>
  </si>
  <si>
    <t>ΟΜΑΔΑ Δ: ΑΣΦΑΛΤΙΚΑ</t>
  </si>
  <si>
    <t>Δ-3</t>
  </si>
  <si>
    <t>Ασφαλτική προεπάλειψη</t>
  </si>
  <si>
    <t>ΟΔΟ-4110</t>
  </si>
  <si>
    <t>Δ-4</t>
  </si>
  <si>
    <t>Ασφαλτική συγκολλητική επάλειψη</t>
  </si>
  <si>
    <t>ΟΔΟ-4120</t>
  </si>
  <si>
    <t>Δ-6</t>
  </si>
  <si>
    <t>Ασφαλτική ισοπεδωτική στρώση μεταβλ. πάχους (Π.Τ.Π. Α265)</t>
  </si>
  <si>
    <t>ton</t>
  </si>
  <si>
    <t>Δ-8.1</t>
  </si>
  <si>
    <t>τον</t>
  </si>
  <si>
    <t>Τιμή τιμολογίου Υπουργείου χωρίς μεταφορά</t>
  </si>
  <si>
    <t>Τιμή Βάση μεταβλητού πάχουςμετα της μεταφοράς:</t>
  </si>
  <si>
    <t>Τιμή Ασφαλτική ισοπεδωτική στρώση μεταβλ. πάχους μετα της μεταφοράς:</t>
  </si>
  <si>
    <t>Τιμή Ασφαλτική στρώση κυκλοφορίας 0,05 m με χρήση κοινής ασφάλτου μετα της μεταφοράς:</t>
  </si>
  <si>
    <t>ΔΗΜΟΣ ΠΩΓΩΝΙΟΥ</t>
  </si>
  <si>
    <t>ΤΜΗΜΑ ΤΕΧΝΙΚΩΝ ΥΠΗΡΕΣΙΩΝ</t>
  </si>
  <si>
    <t>Αρθρο 1</t>
  </si>
  <si>
    <t>Ισοπέδωση με διαμορφωτήρα</t>
  </si>
  <si>
    <t>ΟΔΟ-1140</t>
  </si>
  <si>
    <t>Η Προϊσταμένη</t>
  </si>
  <si>
    <t>Τμήματος Τεχνικών Υπηρεσιών</t>
  </si>
  <si>
    <t>Ευμορφία Σίδερη</t>
  </si>
  <si>
    <t xml:space="preserve"> Στάμος χρήστος</t>
  </si>
  <si>
    <t xml:space="preserve">«Ασφαλτοστρώσεις Κοινοτικών δρόμων Δήμου»  </t>
  </si>
  <si>
    <t>ΠΕΡΙΦΕΡΕΙΑ ΗΠΕΙΡΟΥ</t>
  </si>
  <si>
    <t>ΠΕΡΙΦΕΡΕΙΑΚΗ ΕΝΟΤΗΤΑ ΙΩΑΝΝΙΝΩΝ</t>
  </si>
  <si>
    <t xml:space="preserve">Βάση οδοστρωσίας μεταβλητού πάχους  </t>
  </si>
  <si>
    <t xml:space="preserve">Ασφαλτική ισοπεδωτική στρώση μεταβλητού πάχους </t>
  </si>
  <si>
    <t>ΟΔΟ-4421.Β1</t>
  </si>
  <si>
    <t xml:space="preserve"> ΕΡΓΟ: «Ασφαλτοστρώσεις Κοινοτικών δρόμων Δήμου»</t>
  </si>
  <si>
    <t>30 x 3,2 =</t>
  </si>
  <si>
    <t>Τ.K. Δελβινακίου (15μ x 4,0) Θέση οικ. Σ. Τώνη</t>
  </si>
  <si>
    <t>Τ.K. Δελβινακίου (85μ x 3,2)+(47,5μ x 3,50) Θέση οικ. Βίλλη - κτηνιατρείο</t>
  </si>
  <si>
    <t>(55 x 3,2) +            (47,5 x 3,5)</t>
  </si>
  <si>
    <t>(15 x 4,0)</t>
  </si>
  <si>
    <t>(110 x 4,5)</t>
  </si>
  <si>
    <t>(100 x 4,5)</t>
  </si>
  <si>
    <t>Ανακατασκευή στρώσεων οδοστρωσίας</t>
  </si>
  <si>
    <t>(300 x 3,5)</t>
  </si>
  <si>
    <t xml:space="preserve">Ασφαλτική στρώση κυκλοφορίας συμπυκνωμένου πάχους 0,05 m με χρήση κοινής ασφάλτου </t>
  </si>
  <si>
    <t>ΟΔΟ-4521.Β1</t>
  </si>
  <si>
    <t xml:space="preserve"> ΕΡΓΟ: «Ασφαλτοστρώσεις Κοινοτικών δρόμων Δήμου»  </t>
  </si>
  <si>
    <t>(120 x 4,0)</t>
  </si>
  <si>
    <t>50 x 4,0 =</t>
  </si>
  <si>
    <t>(50 x 4,0)</t>
  </si>
  <si>
    <t>120 x 4,0 =</t>
  </si>
  <si>
    <t>Τ.Κ. Παρακαλάμου (50μ x4,0)                 Θέση οικ. Ντότη</t>
  </si>
  <si>
    <t>Τ.Κ. Παρακαλάμου (120μ x 4,0)                 Θέση οικ. Φιλιά</t>
  </si>
  <si>
    <t>Τ.Κ. Κουκλιών (110 x 4,5) Θέση οικ. Κατσούπα Π.</t>
  </si>
  <si>
    <t>Τ.Κ. Κουκλιών           (100 x 4,5) Θέση Χαλίκια</t>
  </si>
  <si>
    <t>Τ.Κ. Κουκλιών           (120 x 4,5) Θέση Χαρίση Ε.</t>
  </si>
  <si>
    <t>Τ.Κ. Κουκλιών           (50 x 4,5) Θέση Ζυγούρη Ν.</t>
  </si>
  <si>
    <t>(150 x 4,0)</t>
  </si>
  <si>
    <t>150 x 3,0 =</t>
  </si>
  <si>
    <t>150 x 1,0 =</t>
  </si>
  <si>
    <t>Τ.Κ. Πωγωνιανή      (150 x 4,0)</t>
  </si>
  <si>
    <t>Τ.Κ. Ριαχόβου   (120 x 2,5)</t>
  </si>
  <si>
    <t>(120 x 2,5)</t>
  </si>
  <si>
    <t>Τ.Κ. Καλπακίου (8 x 4) + (127 x 5,8) + (42 x 2,5) + (27x 7)  έμπροσθεν Δημαρχείου</t>
  </si>
  <si>
    <t xml:space="preserve">(8 x 4) + (127 x 5,8) + (42 x 2,5) + (27x 7)  </t>
  </si>
  <si>
    <t>(200 x 3,5)</t>
  </si>
  <si>
    <t>Τ.Κ. Σιταριάς            (200 x 3,5)   από καφεν. έως βρύση</t>
  </si>
  <si>
    <t>Τ.Κ. Σιταριάς            (300 x 3,5)   από οικ. Α. Χαρίση έως Π. Χαρίση</t>
  </si>
  <si>
    <t>(50 x 4,5)</t>
  </si>
  <si>
    <t>Τ.Κ. Αρετής        (610 x 4,0)</t>
  </si>
  <si>
    <t>(610 x 4,0)</t>
  </si>
  <si>
    <t>(120 x 4,5)</t>
  </si>
  <si>
    <t>(55 x 3,2) +             (47,5 x 3,5)</t>
  </si>
  <si>
    <t>(85 x 3,2) +             (47,5 x 3,5)</t>
  </si>
  <si>
    <t>Τ.Κ. Αρετής        (250 x 4,0)</t>
  </si>
  <si>
    <t>(250 x 4,0)</t>
  </si>
  <si>
    <t>Τ.Κ. Κουκλιών           (30 x 4,5) Θέση Ζυγούρη Ν.</t>
  </si>
  <si>
    <t>(30 x 4,5)</t>
  </si>
  <si>
    <t>Απόσταση μεταφοράς 35χιλ</t>
  </si>
  <si>
    <t>Πρόσθετη τιμή μεταφοράς 35χιλ</t>
  </si>
  <si>
    <t>Θεωρήθηκε   02 / 08 / 2013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</si>
</sst>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0.0"/>
    <numFmt numFmtId="168" formatCode="0.000"/>
    <numFmt numFmtId="169" formatCode="#,##0.0"/>
    <numFmt numFmtId="170" formatCode="\x\ #,##0.00\ &quot;=&quot;"/>
    <numFmt numFmtId="171" formatCode="#\+##0.00"/>
    <numFmt numFmtId="172" formatCode="#,##0.000"/>
    <numFmt numFmtId="173" formatCode="[$€-2]\ #,##0.00_);[Red]\([$€-2]\ #,##0.00\)"/>
    <numFmt numFmtId="174" formatCode="0.000000"/>
    <numFmt numFmtId="175" formatCode="0.00000"/>
    <numFmt numFmtId="176" formatCode="0.0000"/>
    <numFmt numFmtId="177" formatCode="#,##0.00\ &quot;(20 τεμ Τ131)&quot;"/>
    <numFmt numFmtId="178" formatCode="#,##0\ &quot;τεμ. Τ131&quot;"/>
    <numFmt numFmtId="179" formatCode="#,##0\ &quot;αυτ. 10μ³&quot;"/>
    <numFmt numFmtId="180" formatCode="#,##0\ &quot;αυτοκ. 10μ³&quot;"/>
    <numFmt numFmtId="181" formatCode="#,##0\ &quot;μ³ χαλαρά&quot;"/>
    <numFmt numFmtId="182" formatCode="0.0%"/>
    <numFmt numFmtId="183" formatCode="#,##0.0000"/>
    <numFmt numFmtId="184" formatCode="0.000%"/>
    <numFmt numFmtId="185" formatCode="#,##0.00\ &quot;μ³&quot;"/>
    <numFmt numFmtId="186" formatCode="#,##0.00\ &quot;μ&quot;"/>
    <numFmt numFmtId="187" formatCode="#,##0.00\ &quot;μ²&quot;"/>
    <numFmt numFmtId="188" formatCode="#,##0.00\ &quot;χλγ&quot;"/>
    <numFmt numFmtId="189" formatCode="#,##0.000\ &quot;μ³&quot;"/>
    <numFmt numFmtId="190" formatCode="\x\ #,##0.00"/>
    <numFmt numFmtId="191" formatCode="#,##0.00\ &quot;ton&quot;"/>
    <numFmt numFmtId="192" formatCode="&quot;/&quot;\ #,##0.00"/>
    <numFmt numFmtId="193" formatCode="#,##0.00\ &quot;μ.μ.&quot;"/>
    <numFmt numFmtId="194" formatCode="#,##0.00\ &quot;€&quot;"/>
    <numFmt numFmtId="195" formatCode="\x\ #,##0.00\ \="/>
    <numFmt numFmtId="196" formatCode="#,##0.00&quot;*&quot;"/>
    <numFmt numFmtId="197" formatCode="#,##0\ &quot;/1,7&quot;"/>
    <numFmt numFmtId="198" formatCode="#,##0\ &quot;x 0,05&quot;"/>
  </numFmts>
  <fonts count="24">
    <font>
      <sz val="10"/>
      <name val="Arial Greek"/>
      <family val="0"/>
    </font>
    <font>
      <b/>
      <sz val="12"/>
      <name val="Arial Greek"/>
      <family val="2"/>
    </font>
    <font>
      <sz val="12"/>
      <name val="Arial Greek"/>
      <family val="2"/>
    </font>
    <font>
      <b/>
      <sz val="12"/>
      <name val="Times New Roman"/>
      <family val="1"/>
    </font>
    <font>
      <b/>
      <sz val="14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9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10"/>
      <name val="PA-SansSerif"/>
      <family val="0"/>
    </font>
    <font>
      <b/>
      <u val="single"/>
      <sz val="9"/>
      <name val="Arial"/>
      <family val="2"/>
    </font>
    <font>
      <sz val="9"/>
      <name val="Arial Greek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b/>
      <sz val="10"/>
      <name val="Arial Greek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9"/>
      <name val="Arial Greek"/>
      <family val="2"/>
    </font>
    <font>
      <sz val="8"/>
      <name val="Arial Greek"/>
      <family val="2"/>
    </font>
    <font>
      <b/>
      <sz val="8"/>
      <name val="Arial Greek"/>
      <family val="2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1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16" applyFont="1" applyFill="1" applyBorder="1" applyAlignment="1">
      <alignment horizontal="center" vertical="center"/>
      <protection/>
    </xf>
    <xf numFmtId="0" fontId="9" fillId="0" borderId="5" xfId="16" applyFont="1" applyFill="1" applyBorder="1" applyAlignment="1">
      <alignment horizontal="center" vertical="center"/>
      <protection/>
    </xf>
    <xf numFmtId="4" fontId="9" fillId="0" borderId="5" xfId="16" applyNumberFormat="1" applyFont="1" applyFill="1" applyBorder="1" applyAlignment="1">
      <alignment horizontal="right" vertical="center"/>
      <protection/>
    </xf>
    <xf numFmtId="4" fontId="9" fillId="0" borderId="6" xfId="16" applyNumberFormat="1" applyFont="1" applyFill="1" applyBorder="1" applyAlignment="1">
      <alignment horizontal="right" vertical="center"/>
      <protection/>
    </xf>
    <xf numFmtId="0" fontId="9" fillId="0" borderId="5" xfId="16" applyFont="1" applyFill="1" applyBorder="1" applyAlignment="1">
      <alignment vertical="center" wrapText="1"/>
      <protection/>
    </xf>
    <xf numFmtId="0" fontId="9" fillId="0" borderId="5" xfId="16" applyFont="1" applyFill="1" applyBorder="1" applyAlignment="1">
      <alignment horizontal="center" vertical="center" wrapText="1"/>
      <protection/>
    </xf>
    <xf numFmtId="4" fontId="7" fillId="0" borderId="5" xfId="16" applyNumberFormat="1" applyFont="1" applyFill="1" applyBorder="1" applyAlignment="1">
      <alignment horizontal="right" vertical="center"/>
      <protection/>
    </xf>
    <xf numFmtId="4" fontId="7" fillId="0" borderId="6" xfId="16" applyNumberFormat="1" applyFont="1" applyFill="1" applyBorder="1" applyAlignment="1">
      <alignment horizontal="right" vertical="center"/>
      <protection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vertical="center"/>
    </xf>
    <xf numFmtId="4" fontId="9" fillId="0" borderId="9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3" fontId="9" fillId="0" borderId="14" xfId="16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justify"/>
    </xf>
    <xf numFmtId="0" fontId="1" fillId="0" borderId="1" xfId="0" applyFont="1" applyBorder="1" applyAlignment="1">
      <alignment horizontal="left" vertical="center"/>
    </xf>
    <xf numFmtId="0" fontId="12" fillId="0" borderId="5" xfId="15" applyNumberFormat="1" applyFont="1" applyFill="1" applyBorder="1" applyAlignment="1">
      <alignment horizontal="center" vertical="center"/>
      <protection/>
    </xf>
    <xf numFmtId="0" fontId="8" fillId="0" borderId="1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15" xfId="16" applyFont="1" applyFill="1" applyBorder="1" applyAlignment="1">
      <alignment horizontal="center" vertical="center"/>
      <protection/>
    </xf>
    <xf numFmtId="4" fontId="9" fillId="0" borderId="14" xfId="16" applyNumberFormat="1" applyFont="1" applyFill="1" applyBorder="1" applyAlignment="1">
      <alignment horizontal="right" vertical="center"/>
      <protection/>
    </xf>
    <xf numFmtId="0" fontId="9" fillId="0" borderId="16" xfId="0" applyFont="1" applyFill="1" applyBorder="1" applyAlignment="1">
      <alignment horizontal="center" vertical="center"/>
    </xf>
    <xf numFmtId="0" fontId="12" fillId="0" borderId="15" xfId="15" applyNumberFormat="1" applyFont="1" applyFill="1" applyBorder="1" applyAlignment="1">
      <alignment horizontal="center" vertical="center"/>
      <protection/>
    </xf>
    <xf numFmtId="4" fontId="9" fillId="0" borderId="15" xfId="16" applyNumberFormat="1" applyFont="1" applyFill="1" applyBorder="1" applyAlignment="1">
      <alignment horizontal="right" vertical="center"/>
      <protection/>
    </xf>
    <xf numFmtId="4" fontId="9" fillId="0" borderId="17" xfId="16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12" fillId="0" borderId="5" xfId="15" applyNumberFormat="1" applyFont="1" applyFill="1" applyBorder="1" applyAlignment="1">
      <alignment horizontal="left" vertical="center" wrapText="1"/>
      <protection/>
    </xf>
    <xf numFmtId="0" fontId="18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15" applyNumberFormat="1" applyFont="1" applyFill="1" applyBorder="1" applyAlignment="1">
      <alignment horizontal="left" wrapText="1"/>
      <protection/>
    </xf>
    <xf numFmtId="0" fontId="17" fillId="0" borderId="0" xfId="0" applyFont="1" applyAlignment="1">
      <alignment horizontal="left"/>
    </xf>
    <xf numFmtId="0" fontId="16" fillId="0" borderId="0" xfId="15" applyNumberFormat="1" applyFont="1" applyFill="1" applyBorder="1" applyAlignment="1">
      <alignment horizontal="left"/>
      <protection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15" xfId="15" applyNumberFormat="1" applyFont="1" applyFill="1" applyBorder="1" applyAlignment="1">
      <alignment horizontal="left" vertical="center" wrapText="1"/>
      <protection/>
    </xf>
    <xf numFmtId="4" fontId="0" fillId="0" borderId="0" xfId="0" applyNumberForma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vertical="center"/>
    </xf>
    <xf numFmtId="0" fontId="3" fillId="0" borderId="0" xfId="0" applyFont="1" applyAlignment="1">
      <alignment horizontal="left" indent="1"/>
    </xf>
    <xf numFmtId="4" fontId="0" fillId="0" borderId="1" xfId="0" applyNumberFormat="1" applyFont="1" applyBorder="1" applyAlignment="1">
      <alignment horizontal="center" vertical="center" wrapText="1"/>
    </xf>
    <xf numFmtId="0" fontId="11" fillId="0" borderId="5" xfId="16" applyFont="1" applyFill="1" applyBorder="1" applyAlignment="1">
      <alignment vertical="center"/>
      <protection/>
    </xf>
    <xf numFmtId="3" fontId="9" fillId="0" borderId="5" xfId="16" applyNumberFormat="1" applyFont="1" applyFill="1" applyBorder="1" applyAlignment="1">
      <alignment horizontal="right" vertical="center"/>
      <protection/>
    </xf>
    <xf numFmtId="0" fontId="9" fillId="0" borderId="5" xfId="16" applyFont="1" applyFill="1" applyBorder="1" applyAlignment="1">
      <alignment horizontal="left" vertical="center" wrapText="1"/>
      <protection/>
    </xf>
    <xf numFmtId="9" fontId="9" fillId="0" borderId="8" xfId="2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15" xfId="16" applyFont="1" applyFill="1" applyBorder="1" applyAlignment="1">
      <alignment horizontal="center" vertical="center"/>
      <protection/>
    </xf>
    <xf numFmtId="0" fontId="9" fillId="0" borderId="15" xfId="16" applyFont="1" applyFill="1" applyBorder="1" applyAlignment="1">
      <alignment vertical="center" wrapText="1"/>
      <protection/>
    </xf>
    <xf numFmtId="0" fontId="9" fillId="0" borderId="15" xfId="16" applyFont="1" applyFill="1" applyBorder="1" applyAlignment="1">
      <alignment horizontal="center" vertical="center" wrapText="1"/>
      <protection/>
    </xf>
    <xf numFmtId="4" fontId="7" fillId="0" borderId="15" xfId="16" applyNumberFormat="1" applyFont="1" applyFill="1" applyBorder="1" applyAlignment="1">
      <alignment horizontal="right" vertical="center"/>
      <protection/>
    </xf>
    <xf numFmtId="4" fontId="7" fillId="0" borderId="17" xfId="16" applyNumberFormat="1" applyFont="1" applyFill="1" applyBorder="1" applyAlignment="1">
      <alignment horizontal="right" vertical="center"/>
      <protection/>
    </xf>
    <xf numFmtId="4" fontId="9" fillId="0" borderId="10" xfId="0" applyNumberFormat="1" applyFont="1" applyBorder="1" applyAlignment="1">
      <alignment vertic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top" wrapText="1"/>
    </xf>
    <xf numFmtId="0" fontId="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4" fontId="12" fillId="0" borderId="1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2" fillId="0" borderId="18" xfId="0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3" fontId="9" fillId="0" borderId="8" xfId="0" applyNumberFormat="1" applyFont="1" applyBorder="1" applyAlignment="1">
      <alignment vertical="center"/>
    </xf>
    <xf numFmtId="182" fontId="9" fillId="0" borderId="8" xfId="21" applyNumberFormat="1" applyFont="1" applyBorder="1" applyAlignment="1">
      <alignment horizontal="right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17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0" fontId="0" fillId="0" borderId="0" xfId="0" applyAlignment="1">
      <alignment horizontal="justify"/>
    </xf>
    <xf numFmtId="194" fontId="0" fillId="0" borderId="0" xfId="0" applyNumberFormat="1" applyAlignment="1">
      <alignment horizontal="right"/>
    </xf>
    <xf numFmtId="195" fontId="0" fillId="0" borderId="0" xfId="0" applyNumberFormat="1" applyAlignment="1">
      <alignment/>
    </xf>
    <xf numFmtId="194" fontId="0" fillId="0" borderId="21" xfId="0" applyNumberFormat="1" applyBorder="1" applyAlignment="1">
      <alignment/>
    </xf>
    <xf numFmtId="194" fontId="0" fillId="0" borderId="0" xfId="0" applyNumberFormat="1" applyAlignment="1">
      <alignment/>
    </xf>
    <xf numFmtId="197" fontId="0" fillId="0" borderId="0" xfId="0" applyNumberFormat="1" applyAlignment="1">
      <alignment/>
    </xf>
    <xf numFmtId="198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" fontId="7" fillId="0" borderId="2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24" xfId="0" applyFont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9" fillId="0" borderId="0" xfId="0" applyFont="1" applyAlignment="1">
      <alignment horizontal="left" wrapText="1"/>
    </xf>
  </cellXfs>
  <cellStyles count="10">
    <cellStyle name="Normal" xfId="0"/>
    <cellStyle name="Normal_NEOPRoMEL" xfId="15"/>
    <cellStyle name="Βασικό_KOSTOS ANAKEFALAIOTIKOY(19-11-2002)" xfId="16"/>
    <cellStyle name="Comma" xfId="17"/>
    <cellStyle name="Comma [0]" xfId="18"/>
    <cellStyle name="Currency" xfId="19"/>
    <cellStyle name="Currency [0]" xfId="20"/>
    <cellStyle name="Percent" xfId="21"/>
    <cellStyle name="Hyperlink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showZeros="0" tabSelected="1" zoomScale="115" zoomScaleNormal="115" workbookViewId="0" topLeftCell="A16">
      <selection activeCell="I37" sqref="I37"/>
    </sheetView>
  </sheetViews>
  <sheetFormatPr defaultColWidth="9.00390625" defaultRowHeight="12.75"/>
  <cols>
    <col min="1" max="1" width="5.375" style="52" customWidth="1"/>
    <col min="2" max="2" width="10.75390625" style="52" bestFit="1" customWidth="1"/>
    <col min="3" max="3" width="41.875" style="52" customWidth="1"/>
    <col min="4" max="4" width="11.25390625" style="52" customWidth="1"/>
    <col min="5" max="5" width="6.25390625" style="52" customWidth="1"/>
    <col min="6" max="6" width="11.125" style="52" customWidth="1"/>
    <col min="7" max="7" width="9.75390625" style="65" customWidth="1"/>
    <col min="8" max="9" width="10.25390625" style="52" customWidth="1"/>
    <col min="10" max="10" width="9.125" style="52" customWidth="1"/>
    <col min="11" max="11" width="10.00390625" style="52" bestFit="1" customWidth="1"/>
    <col min="12" max="16384" width="9.125" style="52" customWidth="1"/>
  </cols>
  <sheetData>
    <row r="1" spans="1:9" ht="15.75" customHeight="1">
      <c r="A1" s="64" t="s">
        <v>13</v>
      </c>
      <c r="E1" s="86" t="s">
        <v>27</v>
      </c>
      <c r="F1" s="128" t="s">
        <v>66</v>
      </c>
      <c r="G1" s="128"/>
      <c r="H1" s="128"/>
      <c r="I1" s="128"/>
    </row>
    <row r="2" spans="1:9" ht="15.75">
      <c r="A2" s="64" t="s">
        <v>67</v>
      </c>
      <c r="E2" s="71"/>
      <c r="F2" s="128"/>
      <c r="G2" s="128"/>
      <c r="H2" s="128"/>
      <c r="I2" s="128"/>
    </row>
    <row r="3" spans="1:9" ht="15.75">
      <c r="A3" s="64" t="s">
        <v>68</v>
      </c>
      <c r="E3" s="71"/>
      <c r="F3" s="128"/>
      <c r="G3" s="128"/>
      <c r="H3" s="128"/>
      <c r="I3" s="128"/>
    </row>
    <row r="4" spans="1:9" ht="15.75">
      <c r="A4" s="64" t="s">
        <v>57</v>
      </c>
      <c r="F4" s="128"/>
      <c r="G4" s="128"/>
      <c r="H4" s="128"/>
      <c r="I4" s="128"/>
    </row>
    <row r="5" ht="15.75">
      <c r="A5" s="64" t="s">
        <v>58</v>
      </c>
    </row>
    <row r="6" spans="1:6" ht="15.75">
      <c r="A6" s="64"/>
      <c r="E6" s="86"/>
      <c r="F6" s="64"/>
    </row>
    <row r="7" ht="15.75" customHeight="1"/>
    <row r="8" spans="1:9" ht="18.75" thickBot="1">
      <c r="A8" s="129" t="s">
        <v>5</v>
      </c>
      <c r="B8" s="129"/>
      <c r="C8" s="129"/>
      <c r="D8" s="129"/>
      <c r="E8" s="129"/>
      <c r="F8" s="129"/>
      <c r="G8" s="129"/>
      <c r="H8" s="129"/>
      <c r="I8" s="129"/>
    </row>
    <row r="9" spans="1:9" ht="12.75">
      <c r="A9" s="130" t="s">
        <v>6</v>
      </c>
      <c r="B9" s="132" t="s">
        <v>16</v>
      </c>
      <c r="C9" s="132" t="s">
        <v>11</v>
      </c>
      <c r="D9" s="134" t="s">
        <v>17</v>
      </c>
      <c r="E9" s="132" t="s">
        <v>18</v>
      </c>
      <c r="F9" s="132" t="s">
        <v>10</v>
      </c>
      <c r="G9" s="124" t="s">
        <v>19</v>
      </c>
      <c r="H9" s="126" t="s">
        <v>20</v>
      </c>
      <c r="I9" s="127"/>
    </row>
    <row r="10" spans="1:9" ht="13.5" thickBot="1">
      <c r="A10" s="131"/>
      <c r="B10" s="133"/>
      <c r="C10" s="133"/>
      <c r="D10" s="135"/>
      <c r="E10" s="133"/>
      <c r="F10" s="133"/>
      <c r="G10" s="125"/>
      <c r="H10" s="9" t="s">
        <v>21</v>
      </c>
      <c r="I10" s="10" t="s">
        <v>22</v>
      </c>
    </row>
    <row r="11" spans="1:12" ht="12.75">
      <c r="A11" s="11"/>
      <c r="B11" s="13">
        <v>0</v>
      </c>
      <c r="C11" s="73" t="s">
        <v>34</v>
      </c>
      <c r="D11" s="17"/>
      <c r="E11" s="12"/>
      <c r="F11" s="38"/>
      <c r="G11" s="18"/>
      <c r="H11" s="14">
        <f>F11*G11</f>
        <v>0</v>
      </c>
      <c r="I11" s="19"/>
      <c r="K11" s="67"/>
      <c r="L11" s="67"/>
    </row>
    <row r="12" spans="1:9" ht="12.75">
      <c r="A12" s="11">
        <v>1</v>
      </c>
      <c r="B12" s="41" t="s">
        <v>59</v>
      </c>
      <c r="C12" s="53" t="s">
        <v>60</v>
      </c>
      <c r="D12" s="41" t="s">
        <v>61</v>
      </c>
      <c r="E12" s="12" t="s">
        <v>40</v>
      </c>
      <c r="F12" s="47">
        <f>'ΣΥΝΟΠΤΙΚΗ Προμέτρηση'!F11</f>
        <v>3950</v>
      </c>
      <c r="G12" s="50">
        <v>0.25</v>
      </c>
      <c r="H12" s="14">
        <f>ROUND(F12*G12,2)</f>
        <v>987.5</v>
      </c>
      <c r="I12" s="15"/>
    </row>
    <row r="13" spans="1:9" ht="12.75">
      <c r="A13" s="11">
        <v>2</v>
      </c>
      <c r="B13" s="13" t="s">
        <v>35</v>
      </c>
      <c r="C13" s="16" t="s">
        <v>69</v>
      </c>
      <c r="D13" s="17" t="s">
        <v>37</v>
      </c>
      <c r="E13" s="12" t="s">
        <v>15</v>
      </c>
      <c r="F13" s="47">
        <f>'ΣΥΝΟΠΤΙΚΗ Προμέτρηση'!F12</f>
        <v>440</v>
      </c>
      <c r="G13" s="50">
        <f>'Πίνακας μεταφορών'!F11</f>
        <v>18.15</v>
      </c>
      <c r="H13" s="14">
        <f>ROUND(F13*G13,2)</f>
        <v>7986</v>
      </c>
      <c r="I13" s="19"/>
    </row>
    <row r="14" spans="1:9" ht="12.75">
      <c r="A14" s="11">
        <v>3</v>
      </c>
      <c r="B14" s="13" t="s">
        <v>38</v>
      </c>
      <c r="C14" s="16" t="s">
        <v>80</v>
      </c>
      <c r="D14" s="17" t="s">
        <v>39</v>
      </c>
      <c r="E14" s="12" t="s">
        <v>40</v>
      </c>
      <c r="F14" s="47">
        <f>'ΣΥΝΟΠΤΙΚΗ Προμέτρηση'!F13</f>
        <v>450</v>
      </c>
      <c r="G14" s="50">
        <v>0.41</v>
      </c>
      <c r="H14" s="14">
        <f>ROUND(F14*G14,2)</f>
        <v>184.5</v>
      </c>
      <c r="I14" s="19"/>
    </row>
    <row r="15" spans="1:9" ht="12.75">
      <c r="A15" s="11"/>
      <c r="B15" s="13"/>
      <c r="C15" s="16"/>
      <c r="D15" s="17"/>
      <c r="E15" s="12"/>
      <c r="F15" s="14"/>
      <c r="G15" s="18"/>
      <c r="H15" s="14"/>
      <c r="I15" s="19"/>
    </row>
    <row r="16" spans="1:9" ht="12.75">
      <c r="A16" s="11"/>
      <c r="B16" s="13"/>
      <c r="C16" s="16"/>
      <c r="D16" s="17"/>
      <c r="E16" s="12"/>
      <c r="F16" s="14"/>
      <c r="G16" s="18" t="s">
        <v>23</v>
      </c>
      <c r="H16" s="14"/>
      <c r="I16" s="19">
        <f>SUM(H11:H14)</f>
        <v>9158</v>
      </c>
    </row>
    <row r="17" spans="1:9" ht="12.75">
      <c r="A17" s="48"/>
      <c r="B17" s="79"/>
      <c r="C17" s="80"/>
      <c r="D17" s="81"/>
      <c r="E17" s="46"/>
      <c r="F17" s="47"/>
      <c r="G17" s="82"/>
      <c r="H17" s="14"/>
      <c r="I17" s="83"/>
    </row>
    <row r="18" spans="1:9" ht="12.75">
      <c r="A18" s="11"/>
      <c r="B18" s="13"/>
      <c r="C18" s="73" t="s">
        <v>41</v>
      </c>
      <c r="D18" s="17"/>
      <c r="E18" s="12"/>
      <c r="F18" s="47"/>
      <c r="G18" s="18"/>
      <c r="H18" s="14"/>
      <c r="I18" s="19"/>
    </row>
    <row r="19" spans="1:9" ht="12.75">
      <c r="A19" s="11">
        <v>4</v>
      </c>
      <c r="B19" s="41" t="s">
        <v>42</v>
      </c>
      <c r="C19" s="53" t="s">
        <v>43</v>
      </c>
      <c r="D19" s="41" t="s">
        <v>44</v>
      </c>
      <c r="E19" s="12" t="s">
        <v>40</v>
      </c>
      <c r="F19" s="47">
        <f>'ΣΥΝΟΠΤΙΚΗ Προμέτρηση'!F16</f>
        <v>4910</v>
      </c>
      <c r="G19" s="14">
        <v>1.2</v>
      </c>
      <c r="H19" s="14">
        <f>ROUND(F19*G19,2)</f>
        <v>5892</v>
      </c>
      <c r="I19" s="15"/>
    </row>
    <row r="20" spans="1:9" ht="12.75">
      <c r="A20" s="11">
        <v>5</v>
      </c>
      <c r="B20" s="41" t="s">
        <v>45</v>
      </c>
      <c r="C20" s="53" t="s">
        <v>46</v>
      </c>
      <c r="D20" s="41" t="s">
        <v>47</v>
      </c>
      <c r="E20" s="12" t="s">
        <v>40</v>
      </c>
      <c r="F20" s="47">
        <f>'ΣΥΝΟΠΤΙΚΗ Προμέτρηση'!F17</f>
        <v>1550</v>
      </c>
      <c r="G20" s="14">
        <v>0.45</v>
      </c>
      <c r="H20" s="14">
        <f>ROUND(F20*G20,2)</f>
        <v>697.5</v>
      </c>
      <c r="I20" s="15"/>
    </row>
    <row r="21" spans="1:9" ht="24">
      <c r="A21" s="11">
        <v>6</v>
      </c>
      <c r="B21" s="41" t="s">
        <v>48</v>
      </c>
      <c r="C21" s="53" t="s">
        <v>70</v>
      </c>
      <c r="D21" s="41" t="s">
        <v>71</v>
      </c>
      <c r="E21" s="12" t="s">
        <v>50</v>
      </c>
      <c r="F21" s="47">
        <f>'ΣΥΝΟΠΤΙΚΗ Προμέτρηση'!F18</f>
        <v>29</v>
      </c>
      <c r="G21" s="14">
        <f>'Πίνακας μεταφορών'!F17</f>
        <v>92.13</v>
      </c>
      <c r="H21" s="14">
        <f>ROUND(F21*G21,2)</f>
        <v>2671.77</v>
      </c>
      <c r="I21" s="15"/>
    </row>
    <row r="22" spans="1:13" ht="24">
      <c r="A22" s="11">
        <v>7</v>
      </c>
      <c r="B22" s="41" t="s">
        <v>51</v>
      </c>
      <c r="C22" s="53" t="s">
        <v>82</v>
      </c>
      <c r="D22" s="41" t="s">
        <v>83</v>
      </c>
      <c r="E22" s="12" t="s">
        <v>40</v>
      </c>
      <c r="F22" s="47">
        <f>'ΣΥΝΟΠΤΙΚΗ Προμέτρηση'!F19</f>
        <v>6460</v>
      </c>
      <c r="G22" s="14">
        <f>'Πίνακας μεταφορών'!F23</f>
        <v>8.08</v>
      </c>
      <c r="H22" s="14">
        <f>ROUND(F22*G22,2)</f>
        <v>52196.8</v>
      </c>
      <c r="I22" s="15"/>
      <c r="M22" s="67"/>
    </row>
    <row r="23" spans="1:9" ht="12.75">
      <c r="A23" s="48"/>
      <c r="B23" s="49"/>
      <c r="C23" s="66"/>
      <c r="D23" s="49"/>
      <c r="E23" s="46"/>
      <c r="F23" s="47"/>
      <c r="G23" s="50"/>
      <c r="H23" s="14">
        <f>F23*G23</f>
        <v>0</v>
      </c>
      <c r="I23" s="51"/>
    </row>
    <row r="24" spans="1:12" ht="12.75">
      <c r="A24" s="11"/>
      <c r="B24" s="13"/>
      <c r="C24" s="16"/>
      <c r="D24" s="17"/>
      <c r="E24" s="12"/>
      <c r="F24" s="38"/>
      <c r="G24" s="18" t="s">
        <v>26</v>
      </c>
      <c r="H24" s="14"/>
      <c r="I24" s="19">
        <f>SUM(H18:H23)</f>
        <v>61458.07000000001</v>
      </c>
      <c r="K24" s="67"/>
      <c r="L24" s="67"/>
    </row>
    <row r="25" spans="1:11" ht="12.75">
      <c r="A25" s="11"/>
      <c r="B25" s="13"/>
      <c r="C25" s="16"/>
      <c r="D25" s="17"/>
      <c r="E25" s="12"/>
      <c r="F25" s="74"/>
      <c r="G25" s="18"/>
      <c r="H25" s="14"/>
      <c r="I25" s="19"/>
      <c r="K25" s="67"/>
    </row>
    <row r="26" spans="1:11" ht="12.75">
      <c r="A26" s="11"/>
      <c r="B26" s="12"/>
      <c r="C26" s="75"/>
      <c r="D26" s="17"/>
      <c r="E26" s="12"/>
      <c r="F26" s="74"/>
      <c r="G26" s="18"/>
      <c r="H26" s="14"/>
      <c r="I26" s="19"/>
      <c r="K26" s="67"/>
    </row>
    <row r="27" spans="1:11" ht="15">
      <c r="A27" s="11"/>
      <c r="B27" s="21"/>
      <c r="C27" s="22"/>
      <c r="D27" s="17"/>
      <c r="E27" s="23" t="s">
        <v>0</v>
      </c>
      <c r="F27" s="24"/>
      <c r="G27" s="24"/>
      <c r="H27" s="25">
        <f>F27*G27</f>
        <v>0</v>
      </c>
      <c r="I27" s="26">
        <f>SUM(I11:I25)</f>
        <v>70616.07</v>
      </c>
      <c r="K27" s="67">
        <f>I27*0.95</f>
        <v>67085.2665</v>
      </c>
    </row>
    <row r="28" spans="1:11" ht="14.25">
      <c r="A28" s="103"/>
      <c r="B28" s="21"/>
      <c r="C28" s="22"/>
      <c r="D28" s="17"/>
      <c r="E28" s="29" t="s">
        <v>33</v>
      </c>
      <c r="F28" s="24"/>
      <c r="G28" s="24"/>
      <c r="H28" s="76">
        <v>0.18</v>
      </c>
      <c r="I28" s="84">
        <f>I27*H28</f>
        <v>12710.892600000001</v>
      </c>
      <c r="J28" s="52">
        <v>0.18</v>
      </c>
      <c r="K28" s="84">
        <f>K27*J28</f>
        <v>12075.347969999999</v>
      </c>
    </row>
    <row r="29" spans="1:11" ht="15">
      <c r="A29" s="103"/>
      <c r="B29" s="21"/>
      <c r="C29" s="22"/>
      <c r="D29" s="17"/>
      <c r="E29" s="104"/>
      <c r="F29" s="24"/>
      <c r="G29" s="24"/>
      <c r="H29" s="105"/>
      <c r="I29" s="28">
        <f>ROUND(SUM(I27:I28),2)</f>
        <v>83326.96</v>
      </c>
      <c r="K29" s="28">
        <f>ROUND(SUM(K27:K28),2)</f>
        <v>79160.61</v>
      </c>
    </row>
    <row r="30" spans="1:11" ht="14.25">
      <c r="A30" s="20"/>
      <c r="B30" s="21"/>
      <c r="C30" s="22"/>
      <c r="D30" s="17"/>
      <c r="E30" s="29" t="s">
        <v>1</v>
      </c>
      <c r="F30" s="24"/>
      <c r="G30" s="24"/>
      <c r="H30" s="76">
        <v>0.15</v>
      </c>
      <c r="I30" s="84">
        <f>I29*H30</f>
        <v>12499.044</v>
      </c>
      <c r="J30" s="52">
        <v>0.15</v>
      </c>
      <c r="K30" s="84">
        <f>K29*J30</f>
        <v>11874.0915</v>
      </c>
    </row>
    <row r="31" spans="1:11" ht="14.25">
      <c r="A31" s="20"/>
      <c r="B31" s="21"/>
      <c r="C31" s="22"/>
      <c r="D31" s="17"/>
      <c r="E31" s="29" t="s">
        <v>2</v>
      </c>
      <c r="F31" s="24"/>
      <c r="G31" s="24"/>
      <c r="H31" s="25"/>
      <c r="I31" s="28">
        <f>ROUND(SUM(I29:I30),2)</f>
        <v>95826</v>
      </c>
      <c r="K31" s="28">
        <f>ROUND(SUM(K29:K30),2)</f>
        <v>91034.7</v>
      </c>
    </row>
    <row r="32" spans="1:11" ht="14.25">
      <c r="A32" s="20"/>
      <c r="B32" s="21"/>
      <c r="C32" s="22"/>
      <c r="D32" s="17"/>
      <c r="E32" s="29" t="s">
        <v>25</v>
      </c>
      <c r="F32" s="24"/>
      <c r="G32" s="24"/>
      <c r="H32" s="106"/>
      <c r="I32" s="27">
        <f>I31*0.018+10.11</f>
        <v>1734.9779999999998</v>
      </c>
      <c r="K32" s="27">
        <f>I32*0.95</f>
        <v>1648.2290999999998</v>
      </c>
    </row>
    <row r="33" spans="1:11" ht="14.25">
      <c r="A33" s="20"/>
      <c r="B33" s="21"/>
      <c r="C33" s="22"/>
      <c r="D33" s="17"/>
      <c r="E33" s="29"/>
      <c r="F33" s="24"/>
      <c r="G33" s="24"/>
      <c r="H33" s="25"/>
      <c r="I33" s="28">
        <f>SUM(I31:I32)</f>
        <v>97560.978</v>
      </c>
      <c r="K33" s="28">
        <f>SUM(K31:K32)</f>
        <v>92682.9291</v>
      </c>
    </row>
    <row r="34" spans="1:11" ht="14.25">
      <c r="A34" s="20"/>
      <c r="B34" s="21"/>
      <c r="C34" s="22"/>
      <c r="D34" s="17"/>
      <c r="E34" s="29" t="s">
        <v>3</v>
      </c>
      <c r="F34" s="24"/>
      <c r="G34" s="24"/>
      <c r="H34" s="76">
        <v>0.23</v>
      </c>
      <c r="I34" s="27">
        <f>I33*H34</f>
        <v>22439.024940000003</v>
      </c>
      <c r="J34" s="52">
        <v>0.23</v>
      </c>
      <c r="K34" s="27">
        <f>K33*J34</f>
        <v>21317.073693</v>
      </c>
    </row>
    <row r="35" spans="1:13" ht="15" thickBot="1">
      <c r="A35" s="30"/>
      <c r="B35" s="31"/>
      <c r="C35" s="32"/>
      <c r="D35" s="31"/>
      <c r="E35" s="33" t="s">
        <v>4</v>
      </c>
      <c r="F35" s="34"/>
      <c r="G35" s="34"/>
      <c r="H35" s="35"/>
      <c r="I35" s="36">
        <f>SUM(I33:I34)</f>
        <v>120000.00294</v>
      </c>
      <c r="K35" s="36">
        <f>SUM(K33:K34)</f>
        <v>114000.00279299999</v>
      </c>
      <c r="L35" s="67"/>
      <c r="M35" s="67"/>
    </row>
    <row r="36" spans="1:11" ht="12.75">
      <c r="A36" s="37"/>
      <c r="B36" s="37"/>
      <c r="C36" s="68"/>
      <c r="D36" s="69"/>
      <c r="E36" s="37"/>
      <c r="F36" s="37"/>
      <c r="G36" s="70"/>
      <c r="H36" s="37"/>
      <c r="I36" s="37"/>
      <c r="K36" s="67"/>
    </row>
    <row r="37" spans="1:11" ht="12.75">
      <c r="A37" s="37"/>
      <c r="B37" s="37"/>
      <c r="C37" s="68"/>
      <c r="D37" s="69"/>
      <c r="E37" s="37"/>
      <c r="F37" s="37"/>
      <c r="G37" s="70"/>
      <c r="H37" s="37"/>
      <c r="I37" s="37"/>
      <c r="K37" s="67"/>
    </row>
    <row r="38" spans="1:11" ht="15">
      <c r="A38" s="3"/>
      <c r="B38" s="123" t="s">
        <v>118</v>
      </c>
      <c r="C38" s="123"/>
      <c r="D38" s="6"/>
      <c r="E38" s="6"/>
      <c r="F38" s="77"/>
      <c r="G38" s="4"/>
      <c r="I38" s="37"/>
      <c r="K38" s="67"/>
    </row>
    <row r="39" spans="1:11" ht="15">
      <c r="A39" s="3"/>
      <c r="B39" s="123" t="s">
        <v>62</v>
      </c>
      <c r="C39" s="123"/>
      <c r="D39" s="6"/>
      <c r="F39" s="78"/>
      <c r="G39" s="6" t="s">
        <v>12</v>
      </c>
      <c r="I39" s="37"/>
      <c r="K39" s="67"/>
    </row>
    <row r="40" spans="1:11" ht="15">
      <c r="A40" s="3"/>
      <c r="B40" s="123" t="s">
        <v>63</v>
      </c>
      <c r="C40" s="123"/>
      <c r="D40" s="6"/>
      <c r="F40" s="78"/>
      <c r="G40" s="6"/>
      <c r="I40" s="37"/>
      <c r="K40" s="67"/>
    </row>
    <row r="41" spans="1:11" ht="15">
      <c r="A41" s="3"/>
      <c r="B41" s="123"/>
      <c r="C41" s="123"/>
      <c r="D41" s="6"/>
      <c r="F41" s="78"/>
      <c r="G41" s="6"/>
      <c r="I41" s="37"/>
      <c r="K41" s="67"/>
    </row>
    <row r="42" spans="1:11" ht="15">
      <c r="A42" s="4"/>
      <c r="B42" s="123"/>
      <c r="C42" s="123"/>
      <c r="D42" s="6"/>
      <c r="F42" s="78"/>
      <c r="G42" s="6"/>
      <c r="K42" s="67"/>
    </row>
    <row r="43" spans="1:11" ht="15">
      <c r="A43" s="4"/>
      <c r="B43" s="123"/>
      <c r="C43" s="123"/>
      <c r="D43" s="6"/>
      <c r="F43" s="78"/>
      <c r="G43" s="6"/>
      <c r="K43" s="67"/>
    </row>
    <row r="44" spans="1:11" ht="15">
      <c r="A44" s="4"/>
      <c r="B44" s="123" t="s">
        <v>64</v>
      </c>
      <c r="C44" s="123"/>
      <c r="D44" s="6"/>
      <c r="F44" s="78"/>
      <c r="G44" s="6" t="s">
        <v>65</v>
      </c>
      <c r="K44" s="67"/>
    </row>
    <row r="45" spans="1:11" ht="15">
      <c r="A45" s="4"/>
      <c r="B45" s="123" t="s">
        <v>29</v>
      </c>
      <c r="C45" s="123"/>
      <c r="D45" s="6"/>
      <c r="F45" s="78"/>
      <c r="G45" s="6" t="s">
        <v>29</v>
      </c>
      <c r="K45" s="67"/>
    </row>
    <row r="46" spans="1:9" ht="12.75">
      <c r="A46" s="37"/>
      <c r="B46" s="37"/>
      <c r="C46" s="68"/>
      <c r="D46" s="69"/>
      <c r="E46" s="37"/>
      <c r="F46" s="37"/>
      <c r="G46" s="70"/>
      <c r="H46" s="37"/>
      <c r="I46" s="37"/>
    </row>
    <row r="47" spans="1:11" ht="12.75">
      <c r="A47" s="37"/>
      <c r="B47" s="37"/>
      <c r="C47" s="68"/>
      <c r="D47" s="69"/>
      <c r="E47" s="37"/>
      <c r="F47" s="37"/>
      <c r="G47" s="70"/>
      <c r="H47" s="37"/>
      <c r="I47" s="37"/>
      <c r="K47" s="67"/>
    </row>
    <row r="48" spans="1:9" ht="12.75">
      <c r="A48" s="37"/>
      <c r="B48" s="37"/>
      <c r="C48" s="68"/>
      <c r="D48" s="69"/>
      <c r="E48" s="37"/>
      <c r="F48" s="37"/>
      <c r="G48" s="70"/>
      <c r="H48" s="37"/>
      <c r="I48" s="37"/>
    </row>
    <row r="49" spans="1:9" ht="12.75">
      <c r="A49" s="37"/>
      <c r="B49" s="37"/>
      <c r="C49" s="68"/>
      <c r="D49" s="69"/>
      <c r="E49" s="37"/>
      <c r="F49" s="37"/>
      <c r="G49" s="70"/>
      <c r="H49" s="37"/>
      <c r="I49" s="37"/>
    </row>
    <row r="50" spans="1:9" ht="12.75">
      <c r="A50" s="37"/>
      <c r="B50" s="37"/>
      <c r="C50" s="68"/>
      <c r="D50" s="69"/>
      <c r="E50" s="37"/>
      <c r="F50" s="37"/>
      <c r="G50" s="70"/>
      <c r="H50" s="37"/>
      <c r="I50" s="37"/>
    </row>
    <row r="51" spans="1:9" ht="12.75">
      <c r="A51" s="37"/>
      <c r="B51" s="37"/>
      <c r="C51" s="68"/>
      <c r="D51" s="69"/>
      <c r="E51" s="37"/>
      <c r="F51" s="37"/>
      <c r="G51" s="70"/>
      <c r="H51" s="37"/>
      <c r="I51" s="37"/>
    </row>
    <row r="52" spans="1:9" ht="12.75">
      <c r="A52" s="37"/>
      <c r="B52" s="37"/>
      <c r="C52" s="68"/>
      <c r="D52" s="69"/>
      <c r="E52" s="37"/>
      <c r="F52" s="37"/>
      <c r="G52" s="70"/>
      <c r="H52" s="37"/>
      <c r="I52" s="37"/>
    </row>
    <row r="53" spans="1:9" ht="12.75">
      <c r="A53" s="37"/>
      <c r="B53" s="37"/>
      <c r="C53" s="68"/>
      <c r="D53" s="69"/>
      <c r="E53" s="37"/>
      <c r="F53" s="37"/>
      <c r="G53" s="70"/>
      <c r="H53" s="37"/>
      <c r="I53" s="37"/>
    </row>
    <row r="54" spans="1:9" ht="12.75">
      <c r="A54" s="37"/>
      <c r="B54" s="37"/>
      <c r="C54" s="68"/>
      <c r="D54" s="69"/>
      <c r="E54" s="37"/>
      <c r="F54" s="37"/>
      <c r="G54" s="70"/>
      <c r="H54" s="37"/>
      <c r="I54" s="37"/>
    </row>
    <row r="55" spans="1:9" ht="12.75">
      <c r="A55" s="37"/>
      <c r="B55" s="37"/>
      <c r="C55" s="68"/>
      <c r="D55" s="69"/>
      <c r="E55" s="37"/>
      <c r="F55" s="37"/>
      <c r="G55" s="70"/>
      <c r="H55" s="37"/>
      <c r="I55" s="37"/>
    </row>
    <row r="56" spans="1:9" ht="12.75">
      <c r="A56" s="37"/>
      <c r="B56" s="37"/>
      <c r="C56" s="68"/>
      <c r="D56" s="69"/>
      <c r="E56" s="37"/>
      <c r="F56" s="37"/>
      <c r="G56" s="70"/>
      <c r="H56" s="37"/>
      <c r="I56" s="37"/>
    </row>
    <row r="57" spans="1:9" ht="12.75">
      <c r="A57" s="37"/>
      <c r="B57" s="37"/>
      <c r="C57" s="68"/>
      <c r="D57" s="69"/>
      <c r="E57" s="37"/>
      <c r="F57" s="37"/>
      <c r="G57" s="70"/>
      <c r="H57" s="37"/>
      <c r="I57" s="37"/>
    </row>
    <row r="58" spans="1:9" ht="12.75">
      <c r="A58" s="37"/>
      <c r="B58" s="37"/>
      <c r="C58" s="68"/>
      <c r="D58" s="69"/>
      <c r="E58" s="37"/>
      <c r="F58" s="37"/>
      <c r="G58" s="70"/>
      <c r="H58" s="37"/>
      <c r="I58" s="37"/>
    </row>
    <row r="59" spans="1:9" ht="12.75">
      <c r="A59" s="37"/>
      <c r="B59" s="37"/>
      <c r="C59" s="68"/>
      <c r="D59" s="69"/>
      <c r="E59" s="37"/>
      <c r="F59" s="37"/>
      <c r="G59" s="70"/>
      <c r="H59" s="37"/>
      <c r="I59" s="37"/>
    </row>
    <row r="60" spans="1:9" ht="12.75">
      <c r="A60" s="37"/>
      <c r="B60" s="37"/>
      <c r="C60" s="68"/>
      <c r="D60" s="69"/>
      <c r="E60" s="37"/>
      <c r="F60" s="37"/>
      <c r="G60" s="70"/>
      <c r="H60" s="37"/>
      <c r="I60" s="37"/>
    </row>
    <row r="61" spans="1:9" ht="12.75">
      <c r="A61" s="37"/>
      <c r="B61" s="37"/>
      <c r="C61" s="68"/>
      <c r="D61" s="69"/>
      <c r="E61" s="37"/>
      <c r="F61" s="37"/>
      <c r="G61" s="70"/>
      <c r="H61" s="37"/>
      <c r="I61" s="37"/>
    </row>
    <row r="62" spans="1:9" ht="12.75">
      <c r="A62" s="37"/>
      <c r="B62" s="37"/>
      <c r="C62" s="68"/>
      <c r="D62" s="69"/>
      <c r="E62" s="37"/>
      <c r="F62" s="37"/>
      <c r="G62" s="70"/>
      <c r="H62" s="37"/>
      <c r="I62" s="37"/>
    </row>
    <row r="63" spans="1:9" ht="12.75">
      <c r="A63" s="37"/>
      <c r="B63" s="37"/>
      <c r="C63" s="68"/>
      <c r="D63" s="69"/>
      <c r="E63" s="37"/>
      <c r="F63" s="37"/>
      <c r="G63" s="70"/>
      <c r="H63" s="37"/>
      <c r="I63" s="37"/>
    </row>
    <row r="64" spans="1:9" ht="12.75">
      <c r="A64" s="37"/>
      <c r="B64" s="37"/>
      <c r="C64" s="68"/>
      <c r="D64" s="69"/>
      <c r="E64" s="37"/>
      <c r="F64" s="37"/>
      <c r="G64" s="70"/>
      <c r="H64" s="37"/>
      <c r="I64" s="37"/>
    </row>
    <row r="65" spans="1:9" ht="12.75">
      <c r="A65" s="37"/>
      <c r="B65" s="37"/>
      <c r="C65" s="68"/>
      <c r="D65" s="69"/>
      <c r="E65" s="37"/>
      <c r="F65" s="37"/>
      <c r="G65" s="70"/>
      <c r="H65" s="37"/>
      <c r="I65" s="37"/>
    </row>
    <row r="66" spans="1:9" ht="12.75">
      <c r="A66" s="37"/>
      <c r="B66" s="37"/>
      <c r="C66" s="68"/>
      <c r="D66" s="69"/>
      <c r="E66" s="37"/>
      <c r="F66" s="37"/>
      <c r="G66" s="70"/>
      <c r="H66" s="37"/>
      <c r="I66" s="37"/>
    </row>
    <row r="67" spans="1:9" ht="12.75">
      <c r="A67" s="37"/>
      <c r="B67" s="37"/>
      <c r="C67" s="68"/>
      <c r="D67" s="69"/>
      <c r="E67" s="37"/>
      <c r="F67" s="37"/>
      <c r="G67" s="70"/>
      <c r="H67" s="37"/>
      <c r="I67" s="37"/>
    </row>
    <row r="68" spans="1:9" ht="12.75">
      <c r="A68" s="37"/>
      <c r="B68" s="37"/>
      <c r="C68" s="68"/>
      <c r="D68" s="69"/>
      <c r="E68" s="37"/>
      <c r="F68" s="37"/>
      <c r="G68" s="70"/>
      <c r="H68" s="37"/>
      <c r="I68" s="37"/>
    </row>
    <row r="69" spans="1:9" ht="12.75">
      <c r="A69" s="37"/>
      <c r="B69" s="37"/>
      <c r="C69" s="68"/>
      <c r="D69" s="69"/>
      <c r="E69" s="37"/>
      <c r="F69" s="37"/>
      <c r="G69" s="70"/>
      <c r="H69" s="37"/>
      <c r="I69" s="37"/>
    </row>
    <row r="70" spans="1:9" ht="12.75">
      <c r="A70" s="37"/>
      <c r="B70" s="37"/>
      <c r="C70" s="68"/>
      <c r="D70" s="69"/>
      <c r="E70" s="37"/>
      <c r="F70" s="37"/>
      <c r="G70" s="70"/>
      <c r="H70" s="37"/>
      <c r="I70" s="37"/>
    </row>
    <row r="71" spans="1:9" ht="12.75">
      <c r="A71" s="37"/>
      <c r="B71" s="37"/>
      <c r="C71" s="68"/>
      <c r="D71" s="69"/>
      <c r="E71" s="37"/>
      <c r="F71" s="37"/>
      <c r="G71" s="70"/>
      <c r="H71" s="37"/>
      <c r="I71" s="37"/>
    </row>
    <row r="72" spans="1:9" ht="12.75">
      <c r="A72" s="37"/>
      <c r="B72" s="37"/>
      <c r="C72" s="68"/>
      <c r="D72" s="69"/>
      <c r="E72" s="37"/>
      <c r="F72" s="37"/>
      <c r="G72" s="70"/>
      <c r="H72" s="37"/>
      <c r="I72" s="37"/>
    </row>
    <row r="73" spans="1:9" ht="12.75">
      <c r="A73" s="37"/>
      <c r="B73" s="37"/>
      <c r="C73" s="68"/>
      <c r="D73" s="69"/>
      <c r="E73" s="37"/>
      <c r="F73" s="37"/>
      <c r="G73" s="70"/>
      <c r="H73" s="37"/>
      <c r="I73" s="37"/>
    </row>
    <row r="74" spans="1:9" ht="12.75">
      <c r="A74" s="37"/>
      <c r="B74" s="37"/>
      <c r="C74" s="68"/>
      <c r="D74" s="69"/>
      <c r="E74" s="37"/>
      <c r="F74" s="37"/>
      <c r="G74" s="70"/>
      <c r="H74" s="37"/>
      <c r="I74" s="37"/>
    </row>
    <row r="75" spans="1:9" ht="12.75">
      <c r="A75" s="37"/>
      <c r="B75" s="37"/>
      <c r="C75" s="68"/>
      <c r="D75" s="69"/>
      <c r="E75" s="37"/>
      <c r="F75" s="37"/>
      <c r="G75" s="70"/>
      <c r="H75" s="37"/>
      <c r="I75" s="37"/>
    </row>
    <row r="76" spans="1:9" ht="12.75">
      <c r="A76" s="37"/>
      <c r="B76" s="37"/>
      <c r="C76" s="68"/>
      <c r="D76" s="69"/>
      <c r="E76" s="37"/>
      <c r="F76" s="37"/>
      <c r="G76" s="70"/>
      <c r="H76" s="37"/>
      <c r="I76" s="37"/>
    </row>
    <row r="77" spans="1:9" ht="12.75">
      <c r="A77" s="37"/>
      <c r="B77" s="37"/>
      <c r="C77" s="68"/>
      <c r="D77" s="69"/>
      <c r="E77" s="37"/>
      <c r="F77" s="37"/>
      <c r="G77" s="70"/>
      <c r="H77" s="37"/>
      <c r="I77" s="37"/>
    </row>
    <row r="78" spans="1:9" ht="12.75">
      <c r="A78" s="37"/>
      <c r="B78" s="37"/>
      <c r="C78" s="68"/>
      <c r="D78" s="69"/>
      <c r="E78" s="37"/>
      <c r="F78" s="37"/>
      <c r="G78" s="70"/>
      <c r="H78" s="37"/>
      <c r="I78" s="37"/>
    </row>
    <row r="79" spans="1:9" ht="12.75">
      <c r="A79" s="37"/>
      <c r="B79" s="37"/>
      <c r="C79" s="68"/>
      <c r="D79" s="69"/>
      <c r="E79" s="37"/>
      <c r="F79" s="37"/>
      <c r="G79" s="70"/>
      <c r="H79" s="37"/>
      <c r="I79" s="37"/>
    </row>
    <row r="80" spans="1:9" ht="12.75">
      <c r="A80" s="37"/>
      <c r="B80" s="37"/>
      <c r="C80" s="68"/>
      <c r="D80" s="69"/>
      <c r="E80" s="37"/>
      <c r="F80" s="37"/>
      <c r="G80" s="70"/>
      <c r="H80" s="37"/>
      <c r="I80" s="37"/>
    </row>
    <row r="81" spans="1:9" ht="12.75">
      <c r="A81" s="37"/>
      <c r="B81" s="37"/>
      <c r="C81" s="68"/>
      <c r="D81" s="69"/>
      <c r="E81" s="37"/>
      <c r="F81" s="37"/>
      <c r="G81" s="70"/>
      <c r="H81" s="37"/>
      <c r="I81" s="37"/>
    </row>
    <row r="82" spans="1:9" ht="12.75">
      <c r="A82" s="37"/>
      <c r="B82" s="37"/>
      <c r="C82" s="68"/>
      <c r="D82" s="69"/>
      <c r="E82" s="37"/>
      <c r="F82" s="37"/>
      <c r="G82" s="70"/>
      <c r="H82" s="37"/>
      <c r="I82" s="37"/>
    </row>
    <row r="83" spans="1:9" ht="12.75">
      <c r="A83" s="37"/>
      <c r="B83" s="37"/>
      <c r="C83" s="68"/>
      <c r="D83" s="69"/>
      <c r="E83" s="37"/>
      <c r="F83" s="37"/>
      <c r="G83" s="70"/>
      <c r="H83" s="37"/>
      <c r="I83" s="37"/>
    </row>
    <row r="84" spans="1:9" ht="12.75">
      <c r="A84" s="37"/>
      <c r="B84" s="37"/>
      <c r="C84" s="68"/>
      <c r="D84" s="69"/>
      <c r="E84" s="37"/>
      <c r="F84" s="37"/>
      <c r="G84" s="70"/>
      <c r="H84" s="37"/>
      <c r="I84" s="37"/>
    </row>
    <row r="85" spans="1:9" ht="12.75">
      <c r="A85" s="37"/>
      <c r="B85" s="37"/>
      <c r="C85" s="68"/>
      <c r="D85" s="69"/>
      <c r="E85" s="37"/>
      <c r="F85" s="37"/>
      <c r="G85" s="70"/>
      <c r="H85" s="37"/>
      <c r="I85" s="37"/>
    </row>
  </sheetData>
  <mergeCells count="18">
    <mergeCell ref="C9:C10"/>
    <mergeCell ref="D9:D10"/>
    <mergeCell ref="E9:E10"/>
    <mergeCell ref="F9:F10"/>
    <mergeCell ref="G9:G10"/>
    <mergeCell ref="H9:I9"/>
    <mergeCell ref="F1:I4"/>
    <mergeCell ref="B43:C43"/>
    <mergeCell ref="B40:C40"/>
    <mergeCell ref="B41:C41"/>
    <mergeCell ref="B42:C42"/>
    <mergeCell ref="A8:I8"/>
    <mergeCell ref="A9:A10"/>
    <mergeCell ref="B9:B10"/>
    <mergeCell ref="B44:C44"/>
    <mergeCell ref="B45:C45"/>
    <mergeCell ref="B38:C38"/>
    <mergeCell ref="B39:C39"/>
  </mergeCells>
  <printOptions/>
  <pageMargins left="0.57" right="0.23" top="0.39" bottom="0.56" header="0.34" footer="0.5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showZeros="0" workbookViewId="0" topLeftCell="A7">
      <selection activeCell="H24" sqref="H24"/>
    </sheetView>
  </sheetViews>
  <sheetFormatPr defaultColWidth="9.00390625" defaultRowHeight="12.75"/>
  <cols>
    <col min="1" max="1" width="4.75390625" style="0" customWidth="1"/>
    <col min="2" max="2" width="12.875" style="0" customWidth="1"/>
    <col min="3" max="3" width="37.375" style="45" customWidth="1"/>
    <col min="4" max="4" width="14.125" style="0" customWidth="1"/>
    <col min="5" max="5" width="10.375" style="0" customWidth="1"/>
    <col min="6" max="6" width="15.75390625" style="0" customWidth="1"/>
    <col min="7" max="7" width="11.75390625" style="0" customWidth="1"/>
  </cols>
  <sheetData>
    <row r="1" spans="1:6" s="43" customFormat="1" ht="15.75" customHeight="1">
      <c r="A1" s="7" t="s">
        <v>13</v>
      </c>
      <c r="C1" s="61"/>
      <c r="D1" s="128" t="s">
        <v>72</v>
      </c>
      <c r="E1" s="128"/>
      <c r="F1" s="128"/>
    </row>
    <row r="2" spans="1:6" s="43" customFormat="1" ht="15.75">
      <c r="A2" s="7" t="s">
        <v>67</v>
      </c>
      <c r="C2" s="61"/>
      <c r="D2" s="128"/>
      <c r="E2" s="128"/>
      <c r="F2" s="128"/>
    </row>
    <row r="3" spans="1:6" s="43" customFormat="1" ht="15.75">
      <c r="A3" s="7" t="s">
        <v>68</v>
      </c>
      <c r="C3" s="61"/>
      <c r="D3" s="128"/>
      <c r="E3" s="128"/>
      <c r="F3" s="128"/>
    </row>
    <row r="4" spans="1:3" s="43" customFormat="1" ht="15.75">
      <c r="A4" s="7" t="s">
        <v>57</v>
      </c>
      <c r="C4" s="61"/>
    </row>
    <row r="5" spans="1:4" s="43" customFormat="1" ht="15.75">
      <c r="A5" s="7" t="s">
        <v>58</v>
      </c>
      <c r="C5" s="61"/>
      <c r="D5" s="7"/>
    </row>
    <row r="6" spans="1:3" s="43" customFormat="1" ht="15.75">
      <c r="A6" s="7"/>
      <c r="C6" s="61"/>
    </row>
    <row r="7" ht="15.75">
      <c r="A7" s="7"/>
    </row>
    <row r="8" spans="1:6" ht="18">
      <c r="A8" s="136" t="s">
        <v>24</v>
      </c>
      <c r="B8" s="136"/>
      <c r="C8" s="136"/>
      <c r="D8" s="136"/>
      <c r="E8" s="136"/>
      <c r="F8" s="136"/>
    </row>
    <row r="9" spans="1:7" ht="30">
      <c r="A9" s="2" t="s">
        <v>6</v>
      </c>
      <c r="B9" s="2" t="s">
        <v>7</v>
      </c>
      <c r="C9" s="44" t="s">
        <v>11</v>
      </c>
      <c r="D9" s="2" t="s">
        <v>8</v>
      </c>
      <c r="E9" s="2" t="s">
        <v>9</v>
      </c>
      <c r="F9" s="2" t="s">
        <v>10</v>
      </c>
      <c r="G9" s="8"/>
    </row>
    <row r="10" spans="1:7" s="57" customFormat="1" ht="15.75">
      <c r="A10" s="54"/>
      <c r="B10" s="55">
        <v>0</v>
      </c>
      <c r="C10" s="40" t="s">
        <v>34</v>
      </c>
      <c r="D10" s="55"/>
      <c r="E10" s="55"/>
      <c r="F10" s="72"/>
      <c r="G10" s="56"/>
    </row>
    <row r="11" spans="1:8" s="57" customFormat="1" ht="12.75">
      <c r="A11" s="54">
        <v>1</v>
      </c>
      <c r="B11" s="55" t="s">
        <v>59</v>
      </c>
      <c r="C11" s="58" t="s">
        <v>60</v>
      </c>
      <c r="D11" s="55" t="s">
        <v>61</v>
      </c>
      <c r="E11" s="55" t="s">
        <v>40</v>
      </c>
      <c r="F11" s="72">
        <v>3950</v>
      </c>
      <c r="G11" s="85"/>
      <c r="H11" s="72">
        <f>'Αναλυτική Προμέτρηση'!R13</f>
        <v>3963.6</v>
      </c>
    </row>
    <row r="12" spans="1:8" s="57" customFormat="1" ht="12.75">
      <c r="A12" s="54">
        <v>2</v>
      </c>
      <c r="B12" s="55" t="s">
        <v>35</v>
      </c>
      <c r="C12" s="58" t="s">
        <v>69</v>
      </c>
      <c r="D12" s="55" t="s">
        <v>37</v>
      </c>
      <c r="E12" s="55" t="s">
        <v>15</v>
      </c>
      <c r="F12" s="72">
        <v>440</v>
      </c>
      <c r="G12" s="56"/>
      <c r="H12" s="72">
        <f>'Αναλυτική Προμέτρηση'!R14</f>
        <v>439.86</v>
      </c>
    </row>
    <row r="13" spans="1:8" s="57" customFormat="1" ht="12.75">
      <c r="A13" s="54">
        <v>3</v>
      </c>
      <c r="B13" s="55" t="s">
        <v>38</v>
      </c>
      <c r="C13" s="58" t="s">
        <v>80</v>
      </c>
      <c r="D13" s="55" t="s">
        <v>39</v>
      </c>
      <c r="E13" s="12" t="s">
        <v>40</v>
      </c>
      <c r="F13" s="72">
        <v>450</v>
      </c>
      <c r="G13" s="56"/>
      <c r="H13" s="72">
        <f>'Αναλυτική Προμέτρηση'!R15</f>
        <v>450</v>
      </c>
    </row>
    <row r="14" spans="1:8" s="57" customFormat="1" ht="12.75">
      <c r="A14" s="54"/>
      <c r="B14" s="55"/>
      <c r="C14" s="58"/>
      <c r="D14" s="55"/>
      <c r="E14" s="55"/>
      <c r="F14" s="72"/>
      <c r="G14" s="56"/>
      <c r="H14" s="72"/>
    </row>
    <row r="15" spans="1:8" ht="15.75">
      <c r="A15" s="42"/>
      <c r="B15" s="2"/>
      <c r="C15" s="40" t="s">
        <v>41</v>
      </c>
      <c r="D15" s="2"/>
      <c r="E15" s="2"/>
      <c r="F15" s="72"/>
      <c r="H15" s="72"/>
    </row>
    <row r="16" spans="1:8" s="57" customFormat="1" ht="12.75">
      <c r="A16" s="54">
        <v>4</v>
      </c>
      <c r="B16" s="55" t="s">
        <v>42</v>
      </c>
      <c r="C16" s="58" t="s">
        <v>43</v>
      </c>
      <c r="D16" s="55" t="s">
        <v>44</v>
      </c>
      <c r="E16" s="55" t="s">
        <v>40</v>
      </c>
      <c r="F16" s="72">
        <v>4910</v>
      </c>
      <c r="G16" s="8"/>
      <c r="H16" s="72">
        <f>'Αναλυτική Προμέτρηση'!R19</f>
        <v>4908.6</v>
      </c>
    </row>
    <row r="17" spans="1:8" s="57" customFormat="1" ht="12.75">
      <c r="A17" s="54">
        <v>5</v>
      </c>
      <c r="B17" s="55" t="s">
        <v>45</v>
      </c>
      <c r="C17" s="58" t="s">
        <v>46</v>
      </c>
      <c r="D17" s="55" t="s">
        <v>47</v>
      </c>
      <c r="E17" s="55" t="s">
        <v>40</v>
      </c>
      <c r="F17" s="72">
        <v>1550</v>
      </c>
      <c r="G17" s="8"/>
      <c r="H17" s="72">
        <f>'Αναλυτική Προμέτρηση'!R22</f>
        <v>1552.25</v>
      </c>
    </row>
    <row r="18" spans="1:8" s="57" customFormat="1" ht="25.5">
      <c r="A18" s="54">
        <v>6</v>
      </c>
      <c r="B18" s="55" t="s">
        <v>48</v>
      </c>
      <c r="C18" s="58" t="s">
        <v>70</v>
      </c>
      <c r="D18" s="55" t="s">
        <v>71</v>
      </c>
      <c r="E18" s="55" t="s">
        <v>50</v>
      </c>
      <c r="F18" s="72">
        <v>29</v>
      </c>
      <c r="G18" s="56"/>
      <c r="H18" s="72">
        <f>'Αναλυτική Προμέτρηση'!R25</f>
        <v>29.130944999999997</v>
      </c>
    </row>
    <row r="19" spans="1:8" s="57" customFormat="1" ht="38.25">
      <c r="A19" s="54">
        <v>7</v>
      </c>
      <c r="B19" s="55" t="s">
        <v>51</v>
      </c>
      <c r="C19" s="58" t="s">
        <v>82</v>
      </c>
      <c r="D19" s="55" t="s">
        <v>83</v>
      </c>
      <c r="E19" s="55" t="s">
        <v>40</v>
      </c>
      <c r="F19" s="72">
        <v>6460</v>
      </c>
      <c r="G19" s="56"/>
      <c r="H19" s="72">
        <f>'Αναλυτική Προμέτρηση'!R28</f>
        <v>6460.85</v>
      </c>
    </row>
    <row r="20" spans="1:7" ht="15">
      <c r="A20" s="59"/>
      <c r="B20" s="60"/>
      <c r="C20" s="62"/>
      <c r="D20" s="6"/>
      <c r="E20" s="6"/>
      <c r="F20" s="6"/>
      <c r="G20" s="4"/>
    </row>
    <row r="21" spans="1:7" ht="15">
      <c r="A21" s="3"/>
      <c r="B21" s="123"/>
      <c r="C21" s="123"/>
      <c r="D21" s="6"/>
      <c r="E21" s="6" t="s">
        <v>12</v>
      </c>
      <c r="G21" s="4"/>
    </row>
    <row r="22" spans="1:7" ht="15">
      <c r="A22" s="3"/>
      <c r="B22" s="123"/>
      <c r="C22" s="123"/>
      <c r="D22" s="6"/>
      <c r="E22" s="6"/>
      <c r="G22" s="4"/>
    </row>
    <row r="23" spans="1:7" ht="15">
      <c r="A23" s="3"/>
      <c r="B23" s="123"/>
      <c r="C23" s="123"/>
      <c r="D23" s="6"/>
      <c r="E23" s="6"/>
      <c r="G23" s="4"/>
    </row>
    <row r="24" spans="1:7" ht="15">
      <c r="A24" s="3"/>
      <c r="B24" s="123"/>
      <c r="C24" s="123"/>
      <c r="D24" s="6"/>
      <c r="E24" s="6"/>
      <c r="G24" s="4"/>
    </row>
    <row r="25" spans="1:7" ht="15">
      <c r="A25" s="4"/>
      <c r="B25" s="123"/>
      <c r="C25" s="123"/>
      <c r="D25" s="6"/>
      <c r="E25" s="6"/>
      <c r="G25" s="4"/>
    </row>
    <row r="26" spans="1:7" ht="15">
      <c r="A26" s="4"/>
      <c r="B26" s="123"/>
      <c r="C26" s="123"/>
      <c r="D26" s="6"/>
      <c r="E26" s="6" t="s">
        <v>28</v>
      </c>
      <c r="G26" s="4"/>
    </row>
    <row r="27" spans="1:7" ht="15">
      <c r="A27" s="4"/>
      <c r="B27" s="123"/>
      <c r="C27" s="123"/>
      <c r="D27" s="6"/>
      <c r="E27" s="6" t="s">
        <v>29</v>
      </c>
      <c r="G27" s="4"/>
    </row>
    <row r="28" spans="1:7" ht="15">
      <c r="A28" s="4"/>
      <c r="B28" s="123"/>
      <c r="C28" s="123"/>
      <c r="D28" s="4"/>
      <c r="E28" s="4"/>
      <c r="F28" s="39"/>
      <c r="G28" s="5"/>
    </row>
    <row r="29" spans="1:3" ht="15">
      <c r="A29" s="4"/>
      <c r="B29" s="4"/>
      <c r="C29" s="63"/>
    </row>
    <row r="30" spans="1:3" ht="15">
      <c r="A30" s="4"/>
      <c r="C30" s="63"/>
    </row>
    <row r="31" spans="1:3" ht="15">
      <c r="A31" s="4"/>
      <c r="C31" s="63"/>
    </row>
    <row r="32" spans="1:3" ht="15">
      <c r="A32" s="4"/>
      <c r="C32" s="63"/>
    </row>
    <row r="33" spans="1:3" ht="15">
      <c r="A33" s="4"/>
      <c r="C33" s="63"/>
    </row>
    <row r="34" spans="1:3" ht="15">
      <c r="A34" s="4"/>
      <c r="C34" s="63"/>
    </row>
    <row r="35" spans="1:3" ht="15">
      <c r="A35" s="4"/>
      <c r="C35" s="63"/>
    </row>
    <row r="36" spans="1:3" ht="15">
      <c r="A36" s="4"/>
      <c r="C36" s="63"/>
    </row>
    <row r="37" spans="1:3" ht="15">
      <c r="A37" s="4"/>
      <c r="C37" s="63"/>
    </row>
    <row r="38" spans="1:7" ht="15">
      <c r="A38" s="4"/>
      <c r="C38" s="63"/>
      <c r="F38" s="1"/>
      <c r="G38" s="1"/>
    </row>
    <row r="39" spans="2:6" ht="12.75">
      <c r="B39" s="1"/>
      <c r="D39" s="1"/>
      <c r="E39" s="1"/>
      <c r="F39" s="1"/>
    </row>
    <row r="40" spans="4:6" ht="12.75">
      <c r="D40" s="1"/>
      <c r="E40" s="1"/>
      <c r="F40" s="1"/>
    </row>
  </sheetData>
  <mergeCells count="10">
    <mergeCell ref="D1:F3"/>
    <mergeCell ref="B28:C28"/>
    <mergeCell ref="B24:C24"/>
    <mergeCell ref="B25:C25"/>
    <mergeCell ref="B26:C26"/>
    <mergeCell ref="B27:C27"/>
    <mergeCell ref="A8:F8"/>
    <mergeCell ref="B21:C21"/>
    <mergeCell ref="B22:C22"/>
    <mergeCell ref="B23:C23"/>
  </mergeCells>
  <printOptions/>
  <pageMargins left="0.56" right="0.2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showZeros="0" workbookViewId="0" topLeftCell="F16">
      <selection activeCell="P34" sqref="P34"/>
    </sheetView>
  </sheetViews>
  <sheetFormatPr defaultColWidth="9.00390625" defaultRowHeight="12.75"/>
  <cols>
    <col min="1" max="1" width="3.75390625" style="111" customWidth="1"/>
    <col min="2" max="2" width="9.00390625" style="111" customWidth="1"/>
    <col min="3" max="3" width="30.875" style="112" customWidth="1"/>
    <col min="4" max="4" width="6.875" style="111" customWidth="1"/>
    <col min="5" max="8" width="14.625" style="111" customWidth="1"/>
    <col min="9" max="13" width="14.25390625" style="111" customWidth="1"/>
    <col min="14" max="17" width="12.625" style="111" customWidth="1"/>
    <col min="18" max="18" width="11.625" style="98" customWidth="1"/>
    <col min="19" max="16384" width="9.125" style="111" customWidth="1"/>
  </cols>
  <sheetData>
    <row r="1" spans="1:18" s="43" customFormat="1" ht="15.75">
      <c r="A1" s="64" t="s">
        <v>13</v>
      </c>
      <c r="C1" s="61"/>
      <c r="I1" s="88"/>
      <c r="J1" s="88"/>
      <c r="K1" s="7" t="s">
        <v>84</v>
      </c>
      <c r="L1" s="88"/>
      <c r="M1" s="88"/>
      <c r="R1" s="88"/>
    </row>
    <row r="2" spans="1:18" s="43" customFormat="1" ht="15.75">
      <c r="A2" s="64" t="s">
        <v>67</v>
      </c>
      <c r="C2" s="61"/>
      <c r="I2" s="88"/>
      <c r="J2" s="88"/>
      <c r="K2" s="88"/>
      <c r="L2" s="88"/>
      <c r="M2" s="88"/>
      <c r="R2" s="87"/>
    </row>
    <row r="3" spans="1:18" s="43" customFormat="1" ht="15.75">
      <c r="A3" s="64" t="s">
        <v>68</v>
      </c>
      <c r="C3" s="61"/>
      <c r="I3" s="88"/>
      <c r="J3" s="88"/>
      <c r="K3" s="88"/>
      <c r="L3" s="88"/>
      <c r="M3" s="88"/>
      <c r="R3" s="87"/>
    </row>
    <row r="4" spans="1:18" s="43" customFormat="1" ht="15.75">
      <c r="A4" s="64" t="s">
        <v>57</v>
      </c>
      <c r="C4" s="61"/>
      <c r="R4" s="87"/>
    </row>
    <row r="5" spans="1:18" s="43" customFormat="1" ht="15.75">
      <c r="A5" s="64" t="s">
        <v>58</v>
      </c>
      <c r="C5" s="61"/>
      <c r="K5" s="87"/>
      <c r="R5" s="87"/>
    </row>
    <row r="6" spans="1:18" s="43" customFormat="1" ht="12.75">
      <c r="A6" s="87"/>
      <c r="C6" s="61"/>
      <c r="R6" s="87"/>
    </row>
    <row r="7" ht="12.75">
      <c r="A7" s="87"/>
    </row>
    <row r="8" spans="1:18" ht="12.75">
      <c r="A8" s="137" t="s">
        <v>30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</row>
    <row r="9" spans="1:18" ht="12.75" customHeight="1">
      <c r="A9" s="138" t="s">
        <v>6</v>
      </c>
      <c r="B9" s="139" t="s">
        <v>7</v>
      </c>
      <c r="C9" s="138" t="s">
        <v>11</v>
      </c>
      <c r="D9" s="138" t="s">
        <v>9</v>
      </c>
      <c r="E9" s="141" t="s">
        <v>31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3"/>
    </row>
    <row r="10" spans="1:18" s="92" customFormat="1" ht="67.5">
      <c r="A10" s="138"/>
      <c r="B10" s="140"/>
      <c r="C10" s="138"/>
      <c r="D10" s="138"/>
      <c r="E10" s="108" t="s">
        <v>75</v>
      </c>
      <c r="F10" s="108" t="s">
        <v>74</v>
      </c>
      <c r="G10" s="108" t="s">
        <v>89</v>
      </c>
      <c r="H10" s="108" t="s">
        <v>90</v>
      </c>
      <c r="I10" s="107" t="s">
        <v>91</v>
      </c>
      <c r="J10" s="107" t="s">
        <v>92</v>
      </c>
      <c r="K10" s="107" t="s">
        <v>93</v>
      </c>
      <c r="L10" s="107" t="s">
        <v>114</v>
      </c>
      <c r="M10" s="107" t="s">
        <v>104</v>
      </c>
      <c r="N10" s="108" t="s">
        <v>112</v>
      </c>
      <c r="O10" s="108" t="s">
        <v>99</v>
      </c>
      <c r="P10" s="108" t="s">
        <v>101</v>
      </c>
      <c r="Q10" s="108" t="s">
        <v>98</v>
      </c>
      <c r="R10" s="99" t="s">
        <v>32</v>
      </c>
    </row>
    <row r="11" spans="1:18" s="92" customFormat="1" ht="12">
      <c r="A11" s="90"/>
      <c r="B11" s="90"/>
      <c r="C11" s="90"/>
      <c r="D11" s="90"/>
      <c r="E11" s="96"/>
      <c r="F11" s="96"/>
      <c r="G11" s="96"/>
      <c r="H11" s="96"/>
      <c r="I11" s="97"/>
      <c r="J11" s="97"/>
      <c r="K11" s="97"/>
      <c r="L11" s="97"/>
      <c r="M11" s="97"/>
      <c r="N11" s="96"/>
      <c r="O11" s="96"/>
      <c r="P11" s="96"/>
      <c r="Q11" s="96"/>
      <c r="R11" s="99"/>
    </row>
    <row r="12" spans="1:18" s="92" customFormat="1" ht="12.75">
      <c r="A12" s="93"/>
      <c r="B12" s="55">
        <v>0</v>
      </c>
      <c r="C12" s="94" t="s">
        <v>34</v>
      </c>
      <c r="D12" s="90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100"/>
    </row>
    <row r="13" spans="1:18" s="92" customFormat="1" ht="12.75">
      <c r="A13" s="93">
        <v>1</v>
      </c>
      <c r="B13" s="55" t="s">
        <v>59</v>
      </c>
      <c r="C13" s="91" t="s">
        <v>60</v>
      </c>
      <c r="D13" s="90" t="s">
        <v>40</v>
      </c>
      <c r="E13" s="95">
        <f>30*3.2</f>
        <v>96</v>
      </c>
      <c r="F13" s="95"/>
      <c r="G13" s="95">
        <f>50*4</f>
        <v>200</v>
      </c>
      <c r="H13" s="95">
        <f>120*4</f>
        <v>480</v>
      </c>
      <c r="I13" s="95"/>
      <c r="J13" s="95"/>
      <c r="K13" s="95">
        <f>120*4.5</f>
        <v>540</v>
      </c>
      <c r="L13" s="95">
        <f>30*4.5</f>
        <v>135</v>
      </c>
      <c r="M13" s="95"/>
      <c r="N13" s="95">
        <f>250*4</f>
        <v>1000</v>
      </c>
      <c r="O13" s="95">
        <f>120*2.5</f>
        <v>300</v>
      </c>
      <c r="P13" s="95">
        <f>(8*4)+(127*5.8)+(42*2.5)+(27*7)</f>
        <v>1062.6</v>
      </c>
      <c r="Q13" s="95">
        <f>150*1</f>
        <v>150</v>
      </c>
      <c r="R13" s="100">
        <f>SUM(E13:Q13)</f>
        <v>3963.6</v>
      </c>
    </row>
    <row r="14" spans="1:18" s="92" customFormat="1" ht="24">
      <c r="A14" s="93">
        <v>3</v>
      </c>
      <c r="B14" s="55" t="s">
        <v>35</v>
      </c>
      <c r="C14" s="91" t="s">
        <v>36</v>
      </c>
      <c r="D14" s="90" t="s">
        <v>15</v>
      </c>
      <c r="E14" s="95">
        <f>30*3.2*0.1</f>
        <v>9.600000000000001</v>
      </c>
      <c r="F14" s="95"/>
      <c r="G14" s="95">
        <f>50*4*0.1</f>
        <v>20</v>
      </c>
      <c r="H14" s="95">
        <f>120*4*0.1</f>
        <v>48</v>
      </c>
      <c r="I14" s="95">
        <f>110*4.5*0.1</f>
        <v>49.5</v>
      </c>
      <c r="J14" s="95"/>
      <c r="K14" s="95">
        <f>120*4*0.1</f>
        <v>48</v>
      </c>
      <c r="L14" s="95">
        <f>30*4.5*0.1</f>
        <v>13.5</v>
      </c>
      <c r="M14" s="95"/>
      <c r="N14" s="95">
        <f>250*4*0.1</f>
        <v>100</v>
      </c>
      <c r="O14" s="95">
        <f>120*2.5*0.1</f>
        <v>30</v>
      </c>
      <c r="P14" s="95">
        <f>((8*4)+(127*5.8)+(42*2.5)+(27*7))*0.1</f>
        <v>106.25999999999999</v>
      </c>
      <c r="Q14" s="95">
        <f>150*1*0.1</f>
        <v>15</v>
      </c>
      <c r="R14" s="100">
        <f aca="true" t="shared" si="0" ref="R14:R28">SUM(E14:Q14)</f>
        <v>439.86</v>
      </c>
    </row>
    <row r="15" spans="1:18" s="92" customFormat="1" ht="24">
      <c r="A15" s="93"/>
      <c r="B15" s="55" t="s">
        <v>38</v>
      </c>
      <c r="C15" s="91" t="s">
        <v>80</v>
      </c>
      <c r="D15" s="90"/>
      <c r="E15" s="95"/>
      <c r="F15" s="95"/>
      <c r="G15" s="95"/>
      <c r="H15" s="95"/>
      <c r="I15" s="95"/>
      <c r="J15" s="95">
        <f>100*4.5</f>
        <v>450</v>
      </c>
      <c r="K15" s="95"/>
      <c r="L15" s="95"/>
      <c r="M15" s="95"/>
      <c r="N15" s="95"/>
      <c r="O15" s="95"/>
      <c r="P15" s="95"/>
      <c r="Q15" s="95"/>
      <c r="R15" s="100">
        <f t="shared" si="0"/>
        <v>450</v>
      </c>
    </row>
    <row r="16" spans="1:18" s="92" customFormat="1" ht="12">
      <c r="A16" s="93"/>
      <c r="B16" s="90"/>
      <c r="C16" s="91"/>
      <c r="D16" s="90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0">
        <f t="shared" si="0"/>
        <v>0</v>
      </c>
    </row>
    <row r="17" spans="1:18" s="92" customFormat="1" ht="12.75">
      <c r="A17" s="93"/>
      <c r="B17" s="55"/>
      <c r="C17" s="94" t="s">
        <v>41</v>
      </c>
      <c r="D17" s="90"/>
      <c r="I17" s="95"/>
      <c r="J17" s="95"/>
      <c r="K17" s="95"/>
      <c r="L17" s="95"/>
      <c r="M17" s="95"/>
      <c r="N17" s="95"/>
      <c r="O17" s="95"/>
      <c r="P17" s="95"/>
      <c r="Q17" s="95"/>
      <c r="R17" s="100">
        <f t="shared" si="0"/>
        <v>0</v>
      </c>
    </row>
    <row r="18" spans="1:18" s="92" customFormat="1" ht="36">
      <c r="A18" s="93"/>
      <c r="B18" s="55"/>
      <c r="C18" s="94"/>
      <c r="D18" s="90"/>
      <c r="E18" s="95" t="s">
        <v>73</v>
      </c>
      <c r="F18" s="95"/>
      <c r="G18" s="95" t="s">
        <v>86</v>
      </c>
      <c r="H18" s="95" t="s">
        <v>88</v>
      </c>
      <c r="I18" s="95" t="s">
        <v>78</v>
      </c>
      <c r="J18" s="95" t="s">
        <v>79</v>
      </c>
      <c r="K18" s="95" t="s">
        <v>109</v>
      </c>
      <c r="L18" s="95" t="s">
        <v>115</v>
      </c>
      <c r="M18" s="95"/>
      <c r="N18" s="95" t="s">
        <v>113</v>
      </c>
      <c r="O18" s="95" t="s">
        <v>100</v>
      </c>
      <c r="P18" s="95" t="s">
        <v>102</v>
      </c>
      <c r="Q18" s="95" t="s">
        <v>97</v>
      </c>
      <c r="R18" s="100">
        <f t="shared" si="0"/>
        <v>0</v>
      </c>
    </row>
    <row r="19" spans="1:18" s="92" customFormat="1" ht="12.75">
      <c r="A19" s="93">
        <v>4</v>
      </c>
      <c r="B19" s="55" t="s">
        <v>42</v>
      </c>
      <c r="C19" s="91" t="s">
        <v>43</v>
      </c>
      <c r="D19" s="90" t="s">
        <v>40</v>
      </c>
      <c r="E19" s="95">
        <f>30*3.2</f>
        <v>96</v>
      </c>
      <c r="F19" s="95"/>
      <c r="G19" s="95">
        <f>50*4</f>
        <v>200</v>
      </c>
      <c r="H19" s="95">
        <f>120*4</f>
        <v>480</v>
      </c>
      <c r="I19" s="95">
        <f>110*4.5</f>
        <v>495</v>
      </c>
      <c r="J19" s="95">
        <f>100*4.5</f>
        <v>450</v>
      </c>
      <c r="K19" s="95">
        <f>120*4.5</f>
        <v>540</v>
      </c>
      <c r="L19" s="95">
        <f>30*4.5</f>
        <v>135</v>
      </c>
      <c r="M19" s="95"/>
      <c r="N19" s="95">
        <f>250*4</f>
        <v>1000</v>
      </c>
      <c r="O19" s="95">
        <f>120*2.5</f>
        <v>300</v>
      </c>
      <c r="P19" s="95">
        <f>(8*4)+(127*5.8)+(42*2.5)+(27*7)</f>
        <v>1062.6</v>
      </c>
      <c r="Q19" s="95">
        <f>150*1</f>
        <v>150</v>
      </c>
      <c r="R19" s="100">
        <f t="shared" si="0"/>
        <v>4908.6</v>
      </c>
    </row>
    <row r="20" spans="1:18" s="92" customFormat="1" ht="12.75">
      <c r="A20" s="93"/>
      <c r="B20" s="55"/>
      <c r="C20" s="91"/>
      <c r="D20" s="90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00">
        <f t="shared" si="0"/>
        <v>0</v>
      </c>
    </row>
    <row r="21" spans="1:18" s="92" customFormat="1" ht="24">
      <c r="A21" s="93"/>
      <c r="B21" s="55"/>
      <c r="C21" s="91"/>
      <c r="D21" s="90"/>
      <c r="E21" s="95" t="s">
        <v>76</v>
      </c>
      <c r="F21" s="95" t="s">
        <v>77</v>
      </c>
      <c r="G21" s="95"/>
      <c r="H21" s="95"/>
      <c r="I21" s="95"/>
      <c r="J21" s="95"/>
      <c r="K21" s="95"/>
      <c r="L21" s="95"/>
      <c r="M21" s="95" t="s">
        <v>103</v>
      </c>
      <c r="N21" s="95"/>
      <c r="O21" s="95"/>
      <c r="P21" s="95"/>
      <c r="Q21" s="95" t="s">
        <v>96</v>
      </c>
      <c r="R21" s="100">
        <f t="shared" si="0"/>
        <v>0</v>
      </c>
    </row>
    <row r="22" spans="1:18" s="92" customFormat="1" ht="12.75">
      <c r="A22" s="93">
        <v>5</v>
      </c>
      <c r="B22" s="55" t="s">
        <v>45</v>
      </c>
      <c r="C22" s="91" t="s">
        <v>46</v>
      </c>
      <c r="D22" s="90" t="s">
        <v>40</v>
      </c>
      <c r="E22" s="95">
        <f>55*3.2+47.5*3.5</f>
        <v>342.25</v>
      </c>
      <c r="F22" s="95">
        <f>15*4</f>
        <v>60</v>
      </c>
      <c r="G22" s="95"/>
      <c r="H22" s="95"/>
      <c r="I22" s="95"/>
      <c r="J22" s="95"/>
      <c r="K22" s="95"/>
      <c r="L22" s="95"/>
      <c r="M22" s="95">
        <f>200*3.5</f>
        <v>700</v>
      </c>
      <c r="N22" s="95"/>
      <c r="O22" s="95"/>
      <c r="P22" s="95"/>
      <c r="Q22" s="95">
        <f>150*3</f>
        <v>450</v>
      </c>
      <c r="R22" s="100">
        <f t="shared" si="0"/>
        <v>1552.25</v>
      </c>
    </row>
    <row r="23" spans="1:18" s="92" customFormat="1" ht="12.75">
      <c r="A23" s="93"/>
      <c r="B23" s="55"/>
      <c r="C23" s="91"/>
      <c r="D23" s="90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00">
        <f t="shared" si="0"/>
        <v>0</v>
      </c>
    </row>
    <row r="24" spans="1:18" s="92" customFormat="1" ht="24">
      <c r="A24" s="109"/>
      <c r="B24" s="55"/>
      <c r="C24" s="91"/>
      <c r="D24" s="90"/>
      <c r="E24" s="95" t="s">
        <v>110</v>
      </c>
      <c r="F24" s="95" t="s">
        <v>77</v>
      </c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00">
        <f t="shared" si="0"/>
        <v>0</v>
      </c>
    </row>
    <row r="25" spans="1:18" s="92" customFormat="1" ht="24">
      <c r="A25" s="93">
        <v>6</v>
      </c>
      <c r="B25" s="55" t="s">
        <v>48</v>
      </c>
      <c r="C25" s="91" t="s">
        <v>49</v>
      </c>
      <c r="D25" s="90" t="s">
        <v>52</v>
      </c>
      <c r="E25" s="95">
        <f>(55*3.2+47.5*3.5)*1700*0.03*1.42/1000</f>
        <v>24.785745</v>
      </c>
      <c r="F25" s="95">
        <f>15*4*1.7*0.03*1.42</f>
        <v>4.3452</v>
      </c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00">
        <f t="shared" si="0"/>
        <v>29.130944999999997</v>
      </c>
    </row>
    <row r="26" spans="1:18" s="92" customFormat="1" ht="12.75">
      <c r="A26" s="93"/>
      <c r="B26" s="55"/>
      <c r="C26" s="91"/>
      <c r="D26" s="90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00">
        <f>SUM(E26:Q26)</f>
        <v>0</v>
      </c>
    </row>
    <row r="27" spans="1:18" s="92" customFormat="1" ht="36">
      <c r="A27" s="93"/>
      <c r="B27" s="55"/>
      <c r="C27" s="91"/>
      <c r="D27" s="90"/>
      <c r="E27" s="95" t="s">
        <v>111</v>
      </c>
      <c r="F27" s="95" t="s">
        <v>77</v>
      </c>
      <c r="G27" s="95" t="s">
        <v>87</v>
      </c>
      <c r="H27" s="95" t="s">
        <v>85</v>
      </c>
      <c r="I27" s="95" t="s">
        <v>78</v>
      </c>
      <c r="J27" s="95" t="s">
        <v>79</v>
      </c>
      <c r="K27" s="95" t="s">
        <v>109</v>
      </c>
      <c r="L27" s="95" t="s">
        <v>115</v>
      </c>
      <c r="M27" s="95" t="s">
        <v>103</v>
      </c>
      <c r="N27" s="95" t="s">
        <v>113</v>
      </c>
      <c r="O27" s="95" t="s">
        <v>100</v>
      </c>
      <c r="P27" s="95" t="s">
        <v>102</v>
      </c>
      <c r="Q27" s="95" t="s">
        <v>95</v>
      </c>
      <c r="R27" s="100">
        <f t="shared" si="0"/>
        <v>0</v>
      </c>
    </row>
    <row r="28" spans="1:18" s="92" customFormat="1" ht="36">
      <c r="A28" s="93">
        <v>7</v>
      </c>
      <c r="B28" s="55" t="s">
        <v>51</v>
      </c>
      <c r="C28" s="91" t="s">
        <v>82</v>
      </c>
      <c r="D28" s="90"/>
      <c r="E28" s="95">
        <f>(85*3.2)+(47.5*3.5)</f>
        <v>438.25</v>
      </c>
      <c r="F28" s="95">
        <f>15*4</f>
        <v>60</v>
      </c>
      <c r="G28" s="95">
        <f>50*4</f>
        <v>200</v>
      </c>
      <c r="H28" s="95">
        <f>120*4</f>
        <v>480</v>
      </c>
      <c r="I28" s="95">
        <f>110*4.5</f>
        <v>495</v>
      </c>
      <c r="J28" s="95">
        <f>100*4.5</f>
        <v>450</v>
      </c>
      <c r="K28" s="95">
        <f>120*4.5</f>
        <v>540</v>
      </c>
      <c r="L28" s="95">
        <f>30*4.5</f>
        <v>135</v>
      </c>
      <c r="M28" s="95">
        <f>200*3.5</f>
        <v>700</v>
      </c>
      <c r="N28" s="95">
        <f>250*4</f>
        <v>1000</v>
      </c>
      <c r="O28" s="95">
        <f>120*2.5</f>
        <v>300</v>
      </c>
      <c r="P28" s="95">
        <f>(8*4)+(127*5.8)+(42*2.5)+(27*7)</f>
        <v>1062.6</v>
      </c>
      <c r="Q28" s="95">
        <f>150*4</f>
        <v>600</v>
      </c>
      <c r="R28" s="100">
        <f t="shared" si="0"/>
        <v>6460.85</v>
      </c>
    </row>
    <row r="29" spans="1:18" s="92" customFormat="1" ht="12.75">
      <c r="A29" s="93"/>
      <c r="B29" s="55"/>
      <c r="C29" s="91"/>
      <c r="D29" s="90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00"/>
    </row>
    <row r="30" spans="1:18" s="92" customFormat="1" ht="12.75">
      <c r="A30" s="93"/>
      <c r="B30" s="55"/>
      <c r="C30" s="91"/>
      <c r="D30" s="90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00"/>
    </row>
    <row r="31" spans="1:18" ht="12.75">
      <c r="A31" s="59"/>
      <c r="B31" s="60"/>
      <c r="C31" s="62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101"/>
    </row>
    <row r="32" spans="1:3" ht="12.75">
      <c r="A32" s="59"/>
      <c r="B32" s="60"/>
      <c r="C32" s="62"/>
    </row>
    <row r="33" spans="2:18" ht="12.75">
      <c r="B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02"/>
    </row>
    <row r="34" spans="4:18" ht="12.75"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</row>
  </sheetData>
  <mergeCells count="6">
    <mergeCell ref="A8:R8"/>
    <mergeCell ref="A9:A10"/>
    <mergeCell ref="B9:B10"/>
    <mergeCell ref="C9:C10"/>
    <mergeCell ref="D9:D10"/>
    <mergeCell ref="E9:R9"/>
  </mergeCells>
  <printOptions/>
  <pageMargins left="0.39" right="0.32" top="0.2362204724409449" bottom="0.3937007874015748" header="0.4330708661417323" footer="0.35433070866141736"/>
  <pageSetup horizontalDpi="300" verticalDpi="300" orientation="landscape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showZeros="0" workbookViewId="0" topLeftCell="A16">
      <selection activeCell="E32" sqref="E32"/>
    </sheetView>
  </sheetViews>
  <sheetFormatPr defaultColWidth="9.00390625" defaultRowHeight="12.75"/>
  <cols>
    <col min="1" max="1" width="3.75390625" style="111" customWidth="1"/>
    <col min="2" max="2" width="9.00390625" style="111" customWidth="1"/>
    <col min="3" max="3" width="30.875" style="112" customWidth="1"/>
    <col min="4" max="4" width="6.875" style="111" customWidth="1"/>
    <col min="5" max="8" width="14.625" style="111" customWidth="1"/>
    <col min="9" max="14" width="14.25390625" style="111" customWidth="1"/>
    <col min="15" max="18" width="12.625" style="111" customWidth="1"/>
    <col min="19" max="19" width="11.625" style="98" customWidth="1"/>
    <col min="20" max="16384" width="9.125" style="111" customWidth="1"/>
  </cols>
  <sheetData>
    <row r="1" spans="1:19" s="43" customFormat="1" ht="15.75">
      <c r="A1" s="64" t="s">
        <v>13</v>
      </c>
      <c r="C1" s="61"/>
      <c r="I1" s="88"/>
      <c r="J1" s="88"/>
      <c r="K1" s="7" t="s">
        <v>84</v>
      </c>
      <c r="L1" s="88"/>
      <c r="M1" s="88"/>
      <c r="N1" s="88"/>
      <c r="S1" s="88"/>
    </row>
    <row r="2" spans="1:19" s="43" customFormat="1" ht="15.75">
      <c r="A2" s="64" t="s">
        <v>67</v>
      </c>
      <c r="C2" s="61"/>
      <c r="I2" s="88"/>
      <c r="J2" s="88"/>
      <c r="K2" s="88"/>
      <c r="L2" s="88"/>
      <c r="M2" s="88"/>
      <c r="N2" s="88"/>
      <c r="S2" s="87"/>
    </row>
    <row r="3" spans="1:19" s="43" customFormat="1" ht="15.75">
      <c r="A3" s="64" t="s">
        <v>68</v>
      </c>
      <c r="C3" s="61"/>
      <c r="I3" s="88"/>
      <c r="J3" s="88"/>
      <c r="K3" s="88"/>
      <c r="L3" s="88"/>
      <c r="M3" s="88"/>
      <c r="N3" s="88"/>
      <c r="S3" s="87"/>
    </row>
    <row r="4" spans="1:19" s="43" customFormat="1" ht="15.75">
      <c r="A4" s="64" t="s">
        <v>57</v>
      </c>
      <c r="C4" s="61"/>
      <c r="S4" s="87"/>
    </row>
    <row r="5" spans="1:19" s="43" customFormat="1" ht="15.75">
      <c r="A5" s="64" t="s">
        <v>58</v>
      </c>
      <c r="C5" s="61"/>
      <c r="K5" s="87"/>
      <c r="S5" s="87"/>
    </row>
    <row r="6" spans="1:19" s="43" customFormat="1" ht="12.75">
      <c r="A6" s="87"/>
      <c r="C6" s="61"/>
      <c r="S6" s="87"/>
    </row>
    <row r="7" ht="12.75">
      <c r="A7" s="87"/>
    </row>
    <row r="8" spans="1:19" ht="12.75">
      <c r="A8" s="137" t="s">
        <v>30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</row>
    <row r="9" spans="1:19" ht="12.75" customHeight="1">
      <c r="A9" s="138" t="s">
        <v>6</v>
      </c>
      <c r="B9" s="139" t="s">
        <v>7</v>
      </c>
      <c r="C9" s="138" t="s">
        <v>11</v>
      </c>
      <c r="D9" s="138" t="s">
        <v>9</v>
      </c>
      <c r="E9" s="141" t="s">
        <v>31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3"/>
    </row>
    <row r="10" spans="1:19" s="92" customFormat="1" ht="67.5">
      <c r="A10" s="138"/>
      <c r="B10" s="140"/>
      <c r="C10" s="138"/>
      <c r="D10" s="138"/>
      <c r="E10" s="108" t="s">
        <v>75</v>
      </c>
      <c r="F10" s="108" t="s">
        <v>74</v>
      </c>
      <c r="G10" s="108" t="s">
        <v>89</v>
      </c>
      <c r="H10" s="108" t="s">
        <v>90</v>
      </c>
      <c r="I10" s="107" t="s">
        <v>91</v>
      </c>
      <c r="J10" s="107" t="s">
        <v>92</v>
      </c>
      <c r="K10" s="107" t="s">
        <v>93</v>
      </c>
      <c r="L10" s="107" t="s">
        <v>94</v>
      </c>
      <c r="M10" s="107" t="s">
        <v>104</v>
      </c>
      <c r="N10" s="107" t="s">
        <v>105</v>
      </c>
      <c r="O10" s="108" t="s">
        <v>107</v>
      </c>
      <c r="P10" s="108" t="s">
        <v>99</v>
      </c>
      <c r="Q10" s="108" t="s">
        <v>101</v>
      </c>
      <c r="R10" s="108" t="s">
        <v>98</v>
      </c>
      <c r="S10" s="99" t="s">
        <v>32</v>
      </c>
    </row>
    <row r="11" spans="1:19" s="92" customFormat="1" ht="12">
      <c r="A11" s="90"/>
      <c r="B11" s="90"/>
      <c r="C11" s="90"/>
      <c r="D11" s="90"/>
      <c r="E11" s="96"/>
      <c r="F11" s="96"/>
      <c r="G11" s="96"/>
      <c r="H11" s="96"/>
      <c r="I11" s="97"/>
      <c r="J11" s="97"/>
      <c r="K11" s="97"/>
      <c r="L11" s="97"/>
      <c r="M11" s="97"/>
      <c r="N11" s="97"/>
      <c r="O11" s="96"/>
      <c r="P11" s="96"/>
      <c r="Q11" s="96"/>
      <c r="R11" s="96"/>
      <c r="S11" s="99"/>
    </row>
    <row r="12" spans="1:19" s="92" customFormat="1" ht="12.75">
      <c r="A12" s="93"/>
      <c r="B12" s="55">
        <v>0</v>
      </c>
      <c r="C12" s="94" t="s">
        <v>34</v>
      </c>
      <c r="D12" s="90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100"/>
    </row>
    <row r="13" spans="1:19" s="92" customFormat="1" ht="12.75">
      <c r="A13" s="93">
        <v>1</v>
      </c>
      <c r="B13" s="55" t="s">
        <v>59</v>
      </c>
      <c r="C13" s="91" t="s">
        <v>60</v>
      </c>
      <c r="D13" s="90" t="s">
        <v>40</v>
      </c>
      <c r="E13" s="95">
        <f>30*3.2</f>
        <v>96</v>
      </c>
      <c r="F13" s="95"/>
      <c r="G13" s="95">
        <f>50*4</f>
        <v>200</v>
      </c>
      <c r="H13" s="95">
        <f>120*4</f>
        <v>480</v>
      </c>
      <c r="I13" s="95"/>
      <c r="J13" s="95"/>
      <c r="K13" s="95">
        <f>120*4.5</f>
        <v>540</v>
      </c>
      <c r="L13" s="95">
        <f>50*4.5</f>
        <v>225</v>
      </c>
      <c r="M13" s="95"/>
      <c r="N13" s="95"/>
      <c r="O13" s="95">
        <f>610*4</f>
        <v>2440</v>
      </c>
      <c r="P13" s="95">
        <f>120*2.5</f>
        <v>300</v>
      </c>
      <c r="Q13" s="95">
        <f>(8*4)+(127*5.8)+(42*2.5)+(27*7)</f>
        <v>1062.6</v>
      </c>
      <c r="R13" s="95">
        <f>150*1</f>
        <v>150</v>
      </c>
      <c r="S13" s="100">
        <f>SUM(E13:R13)</f>
        <v>5493.6</v>
      </c>
    </row>
    <row r="14" spans="1:19" s="92" customFormat="1" ht="24">
      <c r="A14" s="93">
        <v>3</v>
      </c>
      <c r="B14" s="55" t="s">
        <v>35</v>
      </c>
      <c r="C14" s="91" t="s">
        <v>36</v>
      </c>
      <c r="D14" s="90" t="s">
        <v>15</v>
      </c>
      <c r="E14" s="95">
        <f>30*3.2*0.1</f>
        <v>9.600000000000001</v>
      </c>
      <c r="F14" s="95"/>
      <c r="G14" s="95">
        <f>50*4*0.1</f>
        <v>20</v>
      </c>
      <c r="H14" s="95">
        <f>120*4*0.1</f>
        <v>48</v>
      </c>
      <c r="I14" s="95">
        <f>110*4.5*0.1</f>
        <v>49.5</v>
      </c>
      <c r="J14" s="95"/>
      <c r="K14" s="95">
        <f>120*4*0.1</f>
        <v>48</v>
      </c>
      <c r="L14" s="95">
        <f>50*4.5*0.1</f>
        <v>22.5</v>
      </c>
      <c r="M14" s="95"/>
      <c r="N14" s="95"/>
      <c r="O14" s="95">
        <f>610*4*0.1</f>
        <v>244</v>
      </c>
      <c r="P14" s="95">
        <f>120*2.5*0.1</f>
        <v>30</v>
      </c>
      <c r="Q14" s="95">
        <f>((8*4)+(127*5.8)+(42*2.5)+(27*7))*0.1</f>
        <v>106.25999999999999</v>
      </c>
      <c r="R14" s="95">
        <f>150*1*0.1</f>
        <v>15</v>
      </c>
      <c r="S14" s="100">
        <f>SUM(E14:R14)</f>
        <v>592.86</v>
      </c>
    </row>
    <row r="15" spans="1:19" s="92" customFormat="1" ht="24">
      <c r="A15" s="93"/>
      <c r="B15" s="55" t="s">
        <v>38</v>
      </c>
      <c r="C15" s="91" t="s">
        <v>80</v>
      </c>
      <c r="D15" s="90"/>
      <c r="E15" s="95"/>
      <c r="F15" s="95"/>
      <c r="G15" s="95"/>
      <c r="H15" s="95"/>
      <c r="I15" s="95"/>
      <c r="J15" s="95">
        <f>100*4.5</f>
        <v>450</v>
      </c>
      <c r="K15" s="95"/>
      <c r="L15" s="95"/>
      <c r="M15" s="95"/>
      <c r="N15" s="95"/>
      <c r="O15" s="95"/>
      <c r="P15" s="95"/>
      <c r="Q15" s="95"/>
      <c r="R15" s="95"/>
      <c r="S15" s="100">
        <f>SUM(E15:R15)</f>
        <v>450</v>
      </c>
    </row>
    <row r="16" spans="1:19" s="92" customFormat="1" ht="12">
      <c r="A16" s="93"/>
      <c r="B16" s="90"/>
      <c r="C16" s="91"/>
      <c r="D16" s="90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100">
        <f>SUM(E16:R16)</f>
        <v>0</v>
      </c>
    </row>
    <row r="17" spans="1:19" s="92" customFormat="1" ht="12.75">
      <c r="A17" s="93"/>
      <c r="B17" s="55"/>
      <c r="C17" s="94" t="s">
        <v>41</v>
      </c>
      <c r="D17" s="90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100">
        <f>SUM(E17:R17)</f>
        <v>0</v>
      </c>
    </row>
    <row r="18" spans="1:19" s="92" customFormat="1" ht="36">
      <c r="A18" s="93"/>
      <c r="B18" s="55"/>
      <c r="C18" s="94"/>
      <c r="D18" s="90"/>
      <c r="E18" s="95" t="s">
        <v>73</v>
      </c>
      <c r="F18" s="95"/>
      <c r="G18" s="95" t="s">
        <v>86</v>
      </c>
      <c r="H18" s="95" t="s">
        <v>88</v>
      </c>
      <c r="I18" s="95" t="s">
        <v>78</v>
      </c>
      <c r="J18" s="95" t="s">
        <v>79</v>
      </c>
      <c r="K18" s="95" t="s">
        <v>109</v>
      </c>
      <c r="L18" s="95" t="s">
        <v>106</v>
      </c>
      <c r="M18" s="95"/>
      <c r="N18" s="95"/>
      <c r="O18" s="95" t="s">
        <v>108</v>
      </c>
      <c r="P18" s="95" t="s">
        <v>100</v>
      </c>
      <c r="Q18" s="95" t="s">
        <v>102</v>
      </c>
      <c r="R18" s="95" t="s">
        <v>97</v>
      </c>
      <c r="S18" s="100"/>
    </row>
    <row r="19" spans="1:19" s="92" customFormat="1" ht="12.75">
      <c r="A19" s="93">
        <v>4</v>
      </c>
      <c r="B19" s="55" t="s">
        <v>42</v>
      </c>
      <c r="C19" s="91" t="s">
        <v>43</v>
      </c>
      <c r="D19" s="90" t="s">
        <v>40</v>
      </c>
      <c r="E19" s="95">
        <f>30*3.2</f>
        <v>96</v>
      </c>
      <c r="F19" s="95"/>
      <c r="G19" s="95">
        <f>50*4</f>
        <v>200</v>
      </c>
      <c r="H19" s="95">
        <f>120*4</f>
        <v>480</v>
      </c>
      <c r="I19" s="95">
        <f>110*4.5</f>
        <v>495</v>
      </c>
      <c r="J19" s="95">
        <f>100*4.5</f>
        <v>450</v>
      </c>
      <c r="K19" s="95">
        <f>120*4.5</f>
        <v>540</v>
      </c>
      <c r="L19" s="95">
        <f>50*4.5</f>
        <v>225</v>
      </c>
      <c r="M19" s="95"/>
      <c r="N19" s="95"/>
      <c r="O19" s="95">
        <f>610*4</f>
        <v>2440</v>
      </c>
      <c r="P19" s="95">
        <f>120*2.5</f>
        <v>300</v>
      </c>
      <c r="Q19" s="95">
        <f>(8*4)+(127*5.8)+(42*2.5)+(27*7)</f>
        <v>1062.6</v>
      </c>
      <c r="R19" s="95">
        <f>150*1</f>
        <v>150</v>
      </c>
      <c r="S19" s="100">
        <f>SUM(E19:R19)</f>
        <v>6438.6</v>
      </c>
    </row>
    <row r="20" spans="1:19" s="92" customFormat="1" ht="12.75">
      <c r="A20" s="93"/>
      <c r="B20" s="55"/>
      <c r="C20" s="91"/>
      <c r="D20" s="90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100"/>
    </row>
    <row r="21" spans="1:19" s="92" customFormat="1" ht="24">
      <c r="A21" s="93"/>
      <c r="B21" s="55"/>
      <c r="C21" s="91"/>
      <c r="D21" s="90"/>
      <c r="E21" s="95" t="s">
        <v>76</v>
      </c>
      <c r="F21" s="95" t="s">
        <v>77</v>
      </c>
      <c r="G21" s="95"/>
      <c r="H21" s="95"/>
      <c r="I21" s="95"/>
      <c r="J21" s="95"/>
      <c r="K21" s="95"/>
      <c r="L21" s="95"/>
      <c r="M21" s="95" t="s">
        <v>103</v>
      </c>
      <c r="N21" s="95" t="s">
        <v>81</v>
      </c>
      <c r="O21" s="95"/>
      <c r="P21" s="95"/>
      <c r="Q21" s="95"/>
      <c r="R21" s="95" t="s">
        <v>96</v>
      </c>
      <c r="S21" s="100"/>
    </row>
    <row r="22" spans="1:19" s="92" customFormat="1" ht="12.75">
      <c r="A22" s="93">
        <v>5</v>
      </c>
      <c r="B22" s="55" t="s">
        <v>45</v>
      </c>
      <c r="C22" s="91" t="s">
        <v>46</v>
      </c>
      <c r="D22" s="90" t="s">
        <v>40</v>
      </c>
      <c r="E22" s="95">
        <f>55*3.2+47.5*3.5</f>
        <v>342.25</v>
      </c>
      <c r="F22" s="95">
        <f>15*4</f>
        <v>60</v>
      </c>
      <c r="G22" s="95"/>
      <c r="H22" s="95"/>
      <c r="I22" s="95"/>
      <c r="J22" s="95"/>
      <c r="K22" s="95"/>
      <c r="L22" s="95"/>
      <c r="M22" s="95">
        <f>200*3.5</f>
        <v>700</v>
      </c>
      <c r="N22" s="95">
        <f>300*3.5</f>
        <v>1050</v>
      </c>
      <c r="O22" s="95"/>
      <c r="P22" s="95"/>
      <c r="Q22" s="95"/>
      <c r="R22" s="95">
        <f>150*3</f>
        <v>450</v>
      </c>
      <c r="S22" s="100">
        <f>SUM(E22:R22)</f>
        <v>2602.25</v>
      </c>
    </row>
    <row r="23" spans="1:19" s="92" customFormat="1" ht="12.75">
      <c r="A23" s="93"/>
      <c r="B23" s="55"/>
      <c r="C23" s="91"/>
      <c r="D23" s="90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100"/>
    </row>
    <row r="24" spans="1:19" s="92" customFormat="1" ht="24">
      <c r="A24" s="109"/>
      <c r="B24" s="55"/>
      <c r="C24" s="91"/>
      <c r="D24" s="90"/>
      <c r="E24" s="95" t="s">
        <v>110</v>
      </c>
      <c r="F24" s="95" t="s">
        <v>77</v>
      </c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100"/>
    </row>
    <row r="25" spans="1:19" s="92" customFormat="1" ht="24">
      <c r="A25" s="93">
        <v>6</v>
      </c>
      <c r="B25" s="55" t="s">
        <v>48</v>
      </c>
      <c r="C25" s="91" t="s">
        <v>49</v>
      </c>
      <c r="D25" s="90" t="s">
        <v>52</v>
      </c>
      <c r="E25" s="95">
        <f>(55*3.2+47.5*3.5)*1700*0.03*1.42/1000</f>
        <v>24.785745</v>
      </c>
      <c r="F25" s="95">
        <f>15*4*1.7*0.03*1.42</f>
        <v>4.3452</v>
      </c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100">
        <f>SUM(E25:R25)</f>
        <v>29.130944999999997</v>
      </c>
    </row>
    <row r="26" spans="1:19" s="92" customFormat="1" ht="12.75">
      <c r="A26" s="93"/>
      <c r="B26" s="55"/>
      <c r="C26" s="91"/>
      <c r="D26" s="90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100"/>
    </row>
    <row r="27" spans="1:19" s="92" customFormat="1" ht="36">
      <c r="A27" s="93"/>
      <c r="B27" s="55"/>
      <c r="C27" s="91"/>
      <c r="D27" s="90"/>
      <c r="E27" s="95" t="s">
        <v>111</v>
      </c>
      <c r="F27" s="95" t="s">
        <v>77</v>
      </c>
      <c r="G27" s="95" t="s">
        <v>87</v>
      </c>
      <c r="H27" s="95" t="s">
        <v>85</v>
      </c>
      <c r="I27" s="95" t="s">
        <v>78</v>
      </c>
      <c r="J27" s="95" t="s">
        <v>79</v>
      </c>
      <c r="K27" s="95" t="s">
        <v>109</v>
      </c>
      <c r="L27" s="95" t="s">
        <v>106</v>
      </c>
      <c r="M27" s="95" t="s">
        <v>103</v>
      </c>
      <c r="N27" s="95" t="s">
        <v>81</v>
      </c>
      <c r="O27" s="95" t="s">
        <v>108</v>
      </c>
      <c r="P27" s="95" t="s">
        <v>100</v>
      </c>
      <c r="Q27" s="95" t="s">
        <v>102</v>
      </c>
      <c r="R27" s="95" t="s">
        <v>95</v>
      </c>
      <c r="S27" s="100"/>
    </row>
    <row r="28" spans="1:19" s="92" customFormat="1" ht="36">
      <c r="A28" s="93">
        <v>7</v>
      </c>
      <c r="B28" s="55" t="s">
        <v>51</v>
      </c>
      <c r="C28" s="91" t="s">
        <v>82</v>
      </c>
      <c r="D28" s="90"/>
      <c r="E28" s="95">
        <f>(85*3.2)+(47.5*3.5)</f>
        <v>438.25</v>
      </c>
      <c r="F28" s="95">
        <f>15*4</f>
        <v>60</v>
      </c>
      <c r="G28" s="95">
        <f>50*4</f>
        <v>200</v>
      </c>
      <c r="H28" s="95">
        <f>120*4</f>
        <v>480</v>
      </c>
      <c r="I28" s="95">
        <f>110*4.5</f>
        <v>495</v>
      </c>
      <c r="J28" s="95">
        <f>100*4.5</f>
        <v>450</v>
      </c>
      <c r="K28" s="95">
        <f>120*4.5</f>
        <v>540</v>
      </c>
      <c r="L28" s="95">
        <f>50*4.5</f>
        <v>225</v>
      </c>
      <c r="M28" s="95">
        <f>200*3.5</f>
        <v>700</v>
      </c>
      <c r="N28" s="95">
        <f>300*3.5</f>
        <v>1050</v>
      </c>
      <c r="O28" s="95">
        <f>610*4</f>
        <v>2440</v>
      </c>
      <c r="P28" s="95">
        <f>120*2.5</f>
        <v>300</v>
      </c>
      <c r="Q28" s="95">
        <f>(8*4)+(127*5.8)+(42*2.5)+(27*7)</f>
        <v>1062.6</v>
      </c>
      <c r="R28" s="95">
        <f>150*4</f>
        <v>600</v>
      </c>
      <c r="S28" s="100">
        <f>SUM(E28:R28)</f>
        <v>9040.85</v>
      </c>
    </row>
    <row r="29" spans="1:19" s="92" customFormat="1" ht="12.75">
      <c r="A29" s="93"/>
      <c r="B29" s="55"/>
      <c r="C29" s="91"/>
      <c r="D29" s="90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100"/>
    </row>
    <row r="30" spans="1:19" s="92" customFormat="1" ht="12.75">
      <c r="A30" s="93"/>
      <c r="B30" s="55"/>
      <c r="C30" s="91"/>
      <c r="D30" s="90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100"/>
    </row>
    <row r="31" spans="1:19" ht="12.75">
      <c r="A31" s="59"/>
      <c r="B31" s="60"/>
      <c r="C31" s="62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101"/>
    </row>
    <row r="32" spans="1:3" ht="12.75">
      <c r="A32" s="59"/>
      <c r="B32" s="60"/>
      <c r="C32" s="62"/>
    </row>
    <row r="33" spans="2:19" ht="12.75">
      <c r="B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02"/>
    </row>
    <row r="34" spans="4:19" ht="12.75"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</row>
  </sheetData>
  <mergeCells count="6">
    <mergeCell ref="A8:S8"/>
    <mergeCell ref="A9:A10"/>
    <mergeCell ref="B9:B10"/>
    <mergeCell ref="C9:C10"/>
    <mergeCell ref="D9:D10"/>
    <mergeCell ref="E9:S9"/>
  </mergeCells>
  <printOptions/>
  <pageMargins left="0.39" right="0.32" top="0.2362204724409449" bottom="0.3937007874015748" header="0.4330708661417323" footer="0.35433070866141736"/>
  <pageSetup horizontalDpi="300" verticalDpi="300" orientation="landscape" paperSize="8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I26" sqref="I26"/>
    </sheetView>
  </sheetViews>
  <sheetFormatPr defaultColWidth="9.00390625" defaultRowHeight="12.75"/>
  <cols>
    <col min="1" max="1" width="10.00390625" style="0" customWidth="1"/>
    <col min="2" max="2" width="9.125" style="116" customWidth="1"/>
    <col min="4" max="4" width="12.25390625" style="0" customWidth="1"/>
    <col min="5" max="5" width="10.625" style="0" bestFit="1" customWidth="1"/>
    <col min="6" max="6" width="11.25390625" style="0" customWidth="1"/>
    <col min="7" max="8" width="11.125" style="0" customWidth="1"/>
  </cols>
  <sheetData>
    <row r="1" spans="1:8" s="43" customFormat="1" ht="15.75">
      <c r="A1" s="7" t="s">
        <v>13</v>
      </c>
      <c r="B1" s="110"/>
      <c r="F1" s="144" t="s">
        <v>84</v>
      </c>
      <c r="G1" s="144"/>
      <c r="H1" s="144"/>
    </row>
    <row r="2" spans="1:8" s="43" customFormat="1" ht="15.75">
      <c r="A2" s="7" t="s">
        <v>67</v>
      </c>
      <c r="B2" s="110"/>
      <c r="F2" s="144"/>
      <c r="G2" s="144"/>
      <c r="H2" s="144"/>
    </row>
    <row r="3" spans="1:8" s="43" customFormat="1" ht="15.75">
      <c r="A3" s="7" t="s">
        <v>68</v>
      </c>
      <c r="B3" s="110"/>
      <c r="H3" s="114"/>
    </row>
    <row r="4" spans="1:8" s="43" customFormat="1" ht="15.75">
      <c r="A4" s="7" t="s">
        <v>57</v>
      </c>
      <c r="B4" s="110"/>
      <c r="H4" s="114"/>
    </row>
    <row r="5" spans="1:8" s="43" customFormat="1" ht="15.75">
      <c r="A5" s="7" t="s">
        <v>58</v>
      </c>
      <c r="B5" s="110"/>
      <c r="F5" s="87" t="s">
        <v>14</v>
      </c>
      <c r="H5" s="114"/>
    </row>
    <row r="6" spans="1:8" s="43" customFormat="1" ht="15.75">
      <c r="A6" s="7"/>
      <c r="B6" s="110"/>
      <c r="D6" s="7"/>
      <c r="G6" s="115"/>
      <c r="H6" s="114"/>
    </row>
    <row r="7" spans="1:8" s="43" customFormat="1" ht="15.75">
      <c r="A7" s="7"/>
      <c r="B7" s="110"/>
      <c r="D7" s="7"/>
      <c r="G7" s="115"/>
      <c r="H7" s="114"/>
    </row>
    <row r="8" ht="12.75">
      <c r="A8" s="98" t="s">
        <v>54</v>
      </c>
    </row>
    <row r="9" spans="1:6" ht="12.75">
      <c r="A9" t="s">
        <v>53</v>
      </c>
      <c r="F9" s="117">
        <v>11.5</v>
      </c>
    </row>
    <row r="10" spans="1:6" ht="12.75">
      <c r="A10" t="s">
        <v>116</v>
      </c>
      <c r="D10">
        <v>35</v>
      </c>
      <c r="E10" s="118">
        <v>0.19</v>
      </c>
      <c r="F10" s="119">
        <f>D10*E10</f>
        <v>6.65</v>
      </c>
    </row>
    <row r="11" ht="12.75">
      <c r="F11" s="120">
        <f>SUM(F9:F10)</f>
        <v>18.15</v>
      </c>
    </row>
    <row r="13" ht="12.75">
      <c r="A13" s="98" t="s">
        <v>55</v>
      </c>
    </row>
    <row r="14" spans="1:6" ht="12.75">
      <c r="A14" t="s">
        <v>53</v>
      </c>
      <c r="F14" s="117">
        <v>87.6</v>
      </c>
    </row>
    <row r="15" spans="1:6" ht="12.75">
      <c r="A15" t="s">
        <v>116</v>
      </c>
      <c r="D15" s="121">
        <v>35</v>
      </c>
      <c r="E15" s="118">
        <v>0.19</v>
      </c>
      <c r="F15" s="117">
        <f>ROUND(D15/1.7*E15,2)</f>
        <v>3.91</v>
      </c>
    </row>
    <row r="16" spans="1:6" ht="12.75">
      <c r="A16" t="s">
        <v>117</v>
      </c>
      <c r="D16" s="121">
        <v>35</v>
      </c>
      <c r="E16" s="118">
        <v>0.03</v>
      </c>
      <c r="F16" s="119">
        <f>ROUND(D16/1.7*E16,2)</f>
        <v>0.62</v>
      </c>
    </row>
    <row r="17" ht="12.75">
      <c r="F17" s="120">
        <f>SUM(F14:F16)</f>
        <v>92.13</v>
      </c>
    </row>
    <row r="19" ht="12.75">
      <c r="A19" s="98" t="s">
        <v>56</v>
      </c>
    </row>
    <row r="20" spans="1:6" ht="12.75">
      <c r="A20" t="s">
        <v>53</v>
      </c>
      <c r="F20" s="117">
        <v>7.7</v>
      </c>
    </row>
    <row r="21" spans="1:6" ht="12.75">
      <c r="A21" t="s">
        <v>116</v>
      </c>
      <c r="D21" s="122">
        <v>35</v>
      </c>
      <c r="E21" s="118">
        <v>0.19</v>
      </c>
      <c r="F21" s="117">
        <f>ROUND(D21*0.05*E21,2)</f>
        <v>0.33</v>
      </c>
    </row>
    <row r="22" spans="1:6" ht="12.75">
      <c r="A22" t="s">
        <v>117</v>
      </c>
      <c r="D22" s="122">
        <v>35</v>
      </c>
      <c r="E22" s="118">
        <v>0.03</v>
      </c>
      <c r="F22" s="119">
        <f>ROUND(D22*0.05*E22,2)</f>
        <v>0.05</v>
      </c>
    </row>
    <row r="23" ht="12.75">
      <c r="F23" s="120">
        <f>SUM(F20:F22)</f>
        <v>8.08</v>
      </c>
    </row>
  </sheetData>
  <mergeCells count="1">
    <mergeCell ref="F1:H2"/>
  </mergeCells>
  <printOptions/>
  <pageMargins left="0.58" right="0.19" top="0.66" bottom="0.6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XRYSA SIONTI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ΝΟΜΙΜΟΣ ΚΑΤΟΧΟΣ</dc:creator>
  <cp:keywords/>
  <dc:description/>
  <cp:lastModifiedBy>user</cp:lastModifiedBy>
  <cp:lastPrinted>2013-08-09T06:48:32Z</cp:lastPrinted>
  <dcterms:created xsi:type="dcterms:W3CDTF">2005-10-24T03:21:41Z</dcterms:created>
  <dcterms:modified xsi:type="dcterms:W3CDTF">2013-12-11T08:55:01Z</dcterms:modified>
  <cp:category/>
  <cp:version/>
  <cp:contentType/>
  <cp:contentStatus/>
</cp:coreProperties>
</file>